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480" windowWidth="28455" windowHeight="14505" activeTab="1"/>
  </bookViews>
  <sheets>
    <sheet name="Rekapitulácia stavby" sheetId="1" r:id="rId1"/>
    <sheet name="01 - Zateplenie budovy Oc..." sheetId="2" r:id="rId2"/>
  </sheets>
  <definedNames>
    <definedName name="_xlnm._FilterDatabase" localSheetId="1" hidden="1">'01 - Zateplenie budovy Oc...'!$C$124:$K$186</definedName>
    <definedName name="_xlnm.Print_Titles" localSheetId="1">'01 - Zateplenie budovy Oc...'!$124:$124</definedName>
    <definedName name="_xlnm.Print_Titles" localSheetId="0">'Rekapitulácia stavby'!$92:$92</definedName>
    <definedName name="_xlnm.Print_Area" localSheetId="1">'01 - Zateplenie budovy Oc...'!$C$4:$J$76,'01 - Zateplenie budovy Oc...'!$C$82:$J$106,'01 - Zateplenie budovy Oc...'!$C$112:$K$186</definedName>
    <definedName name="_xlnm.Print_Area" localSheetId="0">'Rekapitulácia stavby'!$D$4:$AO$76,'Rekapitulácia stavby'!$C$82:$AQ$96</definedName>
  </definedNames>
  <calcPr calcId="144525"/>
</workbook>
</file>

<file path=xl/calcChain.xml><?xml version="1.0" encoding="utf-8"?>
<calcChain xmlns="http://schemas.openxmlformats.org/spreadsheetml/2006/main">
  <c r="J37" i="2" l="1"/>
  <c r="J36" i="2"/>
  <c r="AY95" i="1"/>
  <c r="J35" i="2"/>
  <c r="AX95" i="1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84" i="2"/>
  <c r="BH184" i="2"/>
  <c r="BG184" i="2"/>
  <c r="BE184" i="2"/>
  <c r="T184" i="2"/>
  <c r="R184" i="2"/>
  <c r="P184" i="2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80" i="2"/>
  <c r="BH180" i="2"/>
  <c r="BG180" i="2"/>
  <c r="BE180" i="2"/>
  <c r="T180" i="2"/>
  <c r="R180" i="2"/>
  <c r="P180" i="2"/>
  <c r="BI179" i="2"/>
  <c r="BH179" i="2"/>
  <c r="BG179" i="2"/>
  <c r="BE179" i="2"/>
  <c r="T179" i="2"/>
  <c r="R179" i="2"/>
  <c r="P179" i="2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1" i="2"/>
  <c r="BH161" i="2"/>
  <c r="BG161" i="2"/>
  <c r="BE161" i="2"/>
  <c r="T161" i="2"/>
  <c r="T160" i="2" s="1"/>
  <c r="R161" i="2"/>
  <c r="R160" i="2"/>
  <c r="P161" i="2"/>
  <c r="P160" i="2" s="1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BI130" i="2"/>
  <c r="BH130" i="2"/>
  <c r="BG130" i="2"/>
  <c r="BE130" i="2"/>
  <c r="T130" i="2"/>
  <c r="R130" i="2"/>
  <c r="P130" i="2"/>
  <c r="BI129" i="2"/>
  <c r="BH129" i="2"/>
  <c r="BG129" i="2"/>
  <c r="BE129" i="2"/>
  <c r="T129" i="2"/>
  <c r="R129" i="2"/>
  <c r="P129" i="2"/>
  <c r="BI128" i="2"/>
  <c r="BH128" i="2"/>
  <c r="BG128" i="2"/>
  <c r="BE128" i="2"/>
  <c r="T128" i="2"/>
  <c r="R128" i="2"/>
  <c r="P128" i="2"/>
  <c r="J122" i="2"/>
  <c r="J121" i="2"/>
  <c r="F121" i="2"/>
  <c r="F119" i="2"/>
  <c r="E117" i="2"/>
  <c r="J92" i="2"/>
  <c r="J91" i="2"/>
  <c r="F91" i="2"/>
  <c r="F89" i="2"/>
  <c r="E87" i="2"/>
  <c r="J18" i="2"/>
  <c r="E18" i="2"/>
  <c r="F122" i="2" s="1"/>
  <c r="J17" i="2"/>
  <c r="J12" i="2"/>
  <c r="J119" i="2"/>
  <c r="E7" i="2"/>
  <c r="E115" i="2" s="1"/>
  <c r="L90" i="1"/>
  <c r="AM90" i="1"/>
  <c r="AM89" i="1"/>
  <c r="L89" i="1"/>
  <c r="AM87" i="1"/>
  <c r="L87" i="1"/>
  <c r="L85" i="1"/>
  <c r="L84" i="1"/>
  <c r="BK185" i="2"/>
  <c r="J176" i="2"/>
  <c r="J171" i="2"/>
  <c r="J170" i="2"/>
  <c r="BK168" i="2"/>
  <c r="J167" i="2"/>
  <c r="BK166" i="2"/>
  <c r="J165" i="2"/>
  <c r="J164" i="2"/>
  <c r="J161" i="2"/>
  <c r="BK159" i="2"/>
  <c r="BK158" i="2"/>
  <c r="BK154" i="2"/>
  <c r="BK153" i="2"/>
  <c r="J151" i="2"/>
  <c r="J149" i="2"/>
  <c r="J148" i="2"/>
  <c r="BK146" i="2"/>
  <c r="J145" i="2"/>
  <c r="BK139" i="2"/>
  <c r="J138" i="2"/>
  <c r="BK137" i="2"/>
  <c r="J136" i="2"/>
  <c r="J135" i="2"/>
  <c r="BK129" i="2"/>
  <c r="BK128" i="2"/>
  <c r="J186" i="2"/>
  <c r="BK184" i="2"/>
  <c r="J182" i="2"/>
  <c r="BK180" i="2"/>
  <c r="BK179" i="2"/>
  <c r="J178" i="2"/>
  <c r="J177" i="2"/>
  <c r="J175" i="2"/>
  <c r="BK174" i="2"/>
  <c r="BK173" i="2"/>
  <c r="J159" i="2"/>
  <c r="J158" i="2"/>
  <c r="BK157" i="2"/>
  <c r="J156" i="2"/>
  <c r="BK155" i="2"/>
  <c r="J154" i="2"/>
  <c r="BK152" i="2"/>
  <c r="BK149" i="2"/>
  <c r="BK147" i="2"/>
  <c r="BK145" i="2"/>
  <c r="BK142" i="2"/>
  <c r="BK141" i="2"/>
  <c r="BK138" i="2"/>
  <c r="BK134" i="2"/>
  <c r="BK133" i="2"/>
  <c r="BK132" i="2"/>
  <c r="AS94" i="1"/>
  <c r="J185" i="2"/>
  <c r="J184" i="2"/>
  <c r="BK182" i="2"/>
  <c r="J181" i="2"/>
  <c r="BK178" i="2"/>
  <c r="BK176" i="2"/>
  <c r="BK175" i="2"/>
  <c r="J173" i="2"/>
  <c r="J169" i="2"/>
  <c r="J168" i="2"/>
  <c r="BK167" i="2"/>
  <c r="BK164" i="2"/>
  <c r="BK161" i="2"/>
  <c r="J157" i="2"/>
  <c r="BK156" i="2"/>
  <c r="BK151" i="2"/>
  <c r="BK150" i="2"/>
  <c r="BK148" i="2"/>
  <c r="J147" i="2"/>
  <c r="J146" i="2"/>
  <c r="BK144" i="2"/>
  <c r="J142" i="2"/>
  <c r="J141" i="2"/>
  <c r="BK140" i="2"/>
  <c r="J139" i="2"/>
  <c r="J137" i="2"/>
  <c r="BK136" i="2"/>
  <c r="J134" i="2"/>
  <c r="J133" i="2"/>
  <c r="BK130" i="2"/>
  <c r="J128" i="2"/>
  <c r="BK186" i="2"/>
  <c r="BK181" i="2"/>
  <c r="J180" i="2"/>
  <c r="J179" i="2"/>
  <c r="BK177" i="2"/>
  <c r="J174" i="2"/>
  <c r="BK171" i="2"/>
  <c r="BK170" i="2"/>
  <c r="BK169" i="2"/>
  <c r="J166" i="2"/>
  <c r="BK165" i="2"/>
  <c r="J155" i="2"/>
  <c r="J153" i="2"/>
  <c r="J152" i="2"/>
  <c r="J150" i="2"/>
  <c r="J144" i="2"/>
  <c r="J140" i="2"/>
  <c r="BK135" i="2"/>
  <c r="J132" i="2"/>
  <c r="J130" i="2"/>
  <c r="J129" i="2"/>
  <c r="T143" i="2" l="1"/>
  <c r="BK163" i="2"/>
  <c r="J163" i="2" s="1"/>
  <c r="J103" i="2" s="1"/>
  <c r="P163" i="2"/>
  <c r="R163" i="2"/>
  <c r="BK172" i="2"/>
  <c r="J172" i="2" s="1"/>
  <c r="J104" i="2" s="1"/>
  <c r="R172" i="2"/>
  <c r="T183" i="2"/>
  <c r="BK127" i="2"/>
  <c r="R127" i="2"/>
  <c r="P131" i="2"/>
  <c r="R143" i="2"/>
  <c r="R183" i="2"/>
  <c r="P127" i="2"/>
  <c r="T127" i="2"/>
  <c r="R131" i="2"/>
  <c r="BK143" i="2"/>
  <c r="J143" i="2" s="1"/>
  <c r="J100" i="2" s="1"/>
  <c r="T163" i="2"/>
  <c r="T172" i="2"/>
  <c r="P183" i="2"/>
  <c r="BK131" i="2"/>
  <c r="J131" i="2"/>
  <c r="J99" i="2" s="1"/>
  <c r="T131" i="2"/>
  <c r="P143" i="2"/>
  <c r="P172" i="2"/>
  <c r="BK183" i="2"/>
  <c r="J183" i="2" s="1"/>
  <c r="J105" i="2" s="1"/>
  <c r="BF128" i="2"/>
  <c r="BF129" i="2"/>
  <c r="BF133" i="2"/>
  <c r="BF134" i="2"/>
  <c r="BF137" i="2"/>
  <c r="BF139" i="2"/>
  <c r="BF145" i="2"/>
  <c r="BF149" i="2"/>
  <c r="BF151" i="2"/>
  <c r="BF152" i="2"/>
  <c r="BF159" i="2"/>
  <c r="BF165" i="2"/>
  <c r="BF166" i="2"/>
  <c r="BF173" i="2"/>
  <c r="BF174" i="2"/>
  <c r="BF178" i="2"/>
  <c r="BF184" i="2"/>
  <c r="BK160" i="2"/>
  <c r="J160" i="2" s="1"/>
  <c r="J101" i="2" s="1"/>
  <c r="J89" i="2"/>
  <c r="F92" i="2"/>
  <c r="BF130" i="2"/>
  <c r="BF140" i="2"/>
  <c r="BF141" i="2"/>
  <c r="BF142" i="2"/>
  <c r="BF155" i="2"/>
  <c r="BF156" i="2"/>
  <c r="BF158" i="2"/>
  <c r="BF168" i="2"/>
  <c r="BF171" i="2"/>
  <c r="BF185" i="2"/>
  <c r="BF186" i="2"/>
  <c r="E85" i="2"/>
  <c r="BF132" i="2"/>
  <c r="BF135" i="2"/>
  <c r="BF147" i="2"/>
  <c r="BF148" i="2"/>
  <c r="BF150" i="2"/>
  <c r="BF154" i="2"/>
  <c r="BF157" i="2"/>
  <c r="BF161" i="2"/>
  <c r="BF170" i="2"/>
  <c r="BF175" i="2"/>
  <c r="BF176" i="2"/>
  <c r="BF177" i="2"/>
  <c r="BF179" i="2"/>
  <c r="BF180" i="2"/>
  <c r="BF181" i="2"/>
  <c r="BF136" i="2"/>
  <c r="BF138" i="2"/>
  <c r="BF144" i="2"/>
  <c r="BF146" i="2"/>
  <c r="BF153" i="2"/>
  <c r="BF164" i="2"/>
  <c r="BF167" i="2"/>
  <c r="BF169" i="2"/>
  <c r="BF182" i="2"/>
  <c r="F35" i="2"/>
  <c r="BB95" i="1" s="1"/>
  <c r="BB94" i="1" s="1"/>
  <c r="AX94" i="1" s="1"/>
  <c r="F33" i="2"/>
  <c r="AZ95" i="1" s="1"/>
  <c r="AZ94" i="1" s="1"/>
  <c r="AV94" i="1" s="1"/>
  <c r="AK29" i="1" s="1"/>
  <c r="F36" i="2"/>
  <c r="BC95" i="1" s="1"/>
  <c r="BC94" i="1" s="1"/>
  <c r="W32" i="1" s="1"/>
  <c r="J33" i="2"/>
  <c r="AV95" i="1" s="1"/>
  <c r="F37" i="2"/>
  <c r="BD95" i="1" s="1"/>
  <c r="BD94" i="1" s="1"/>
  <c r="W33" i="1" s="1"/>
  <c r="R126" i="2" l="1"/>
  <c r="BK126" i="2"/>
  <c r="J126" i="2" s="1"/>
  <c r="J97" i="2" s="1"/>
  <c r="P162" i="2"/>
  <c r="R162" i="2"/>
  <c r="P126" i="2"/>
  <c r="T162" i="2"/>
  <c r="T126" i="2"/>
  <c r="T125" i="2" s="1"/>
  <c r="J127" i="2"/>
  <c r="J98" i="2" s="1"/>
  <c r="BK162" i="2"/>
  <c r="J162" i="2" s="1"/>
  <c r="J102" i="2" s="1"/>
  <c r="F34" i="2"/>
  <c r="BA95" i="1" s="1"/>
  <c r="BA94" i="1" s="1"/>
  <c r="AW94" i="1" s="1"/>
  <c r="AK30" i="1" s="1"/>
  <c r="AY94" i="1"/>
  <c r="W31" i="1"/>
  <c r="W29" i="1"/>
  <c r="J34" i="2"/>
  <c r="AW95" i="1" s="1"/>
  <c r="AT95" i="1" s="1"/>
  <c r="P125" i="2" l="1"/>
  <c r="AU95" i="1" s="1"/>
  <c r="AU94" i="1" s="1"/>
  <c r="R125" i="2"/>
  <c r="BK125" i="2"/>
  <c r="J125" i="2" s="1"/>
  <c r="J30" i="2" s="1"/>
  <c r="AG95" i="1" s="1"/>
  <c r="AG94" i="1" s="1"/>
  <c r="W30" i="1"/>
  <c r="AT94" i="1"/>
  <c r="AN94" i="1" l="1"/>
  <c r="AN95" i="1"/>
  <c r="J96" i="2"/>
  <c r="J39" i="2"/>
  <c r="AK26" i="1"/>
  <c r="AK35" i="1" s="1"/>
</calcChain>
</file>

<file path=xl/sharedStrings.xml><?xml version="1.0" encoding="utf-8"?>
<sst xmlns="http://schemas.openxmlformats.org/spreadsheetml/2006/main" count="1048" uniqueCount="341">
  <si>
    <t>Export Komplet</t>
  </si>
  <si>
    <t/>
  </si>
  <si>
    <t>2.0</t>
  </si>
  <si>
    <t>False</t>
  </si>
  <si>
    <t>{3e2b4c88-2c1b-4ec7-b1d8-903fe1721879}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</si>
  <si>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</si>
  <si>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</si>
  <si>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</si>
  <si>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</si>
  <si>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</si>
  <si>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</si>
  <si>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</si>
  <si>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</si>
  <si>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01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</si>
  <si>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</si>
  <si>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</si>
  <si>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Zateplenie budovy OcU v obci Sklabiná</t>
  </si>
  <si>
    <t>JKSO:</t>
  </si>
  <si>
    <t>KS:</t>
  </si>
  <si>
    <t>Miesto:</t>
  </si>
  <si>
    <t>Sklabiná č.211</t>
  </si>
  <si>
    <t>Dátum:</t>
  </si>
  <si>
    <t>21. 1. 2020</t>
  </si>
  <si>
    <t>Objednávateľ:</t>
  </si>
  <si>
    <t>IČO:</t>
  </si>
  <si>
    <t>OcU Sklabiná</t>
  </si>
  <si>
    <t>IČ DPH:</t>
  </si>
  <si>
    <t>Zhotoviteľ:</t>
  </si>
  <si>
    <t>Vyplň údaj</t>
  </si>
  <si>
    <t>Projektant:</t>
  </si>
  <si>
    <t>Ing. Štefan ADAM</t>
  </si>
  <si>
    <t>True</t>
  </si>
  <si>
    <t>Spracovateľ:</t>
  </si>
  <si>
    <t>AM design sro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</si>
  <si>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</si>
  <si>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</si>
  <si>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</si>
  <si>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</si>
  <si>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</si>
  <si>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</si>
  <si>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</si>
  <si>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</si>
  <si>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</si>
  <si>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</si>
  <si>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</si>
  <si>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</si>
  <si>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</si>
  <si>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</si>
  <si>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</si>
  <si>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</si>
  <si>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</si>
  <si>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</si>
  <si>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</si>
  <si>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</si>
  <si>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</si>
  <si>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</si>
  <si>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</si>
  <si>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</si>
  <si>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</si>
  <si>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</si>
  <si>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</si>
  <si>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</si>
  <si>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</si>
  <si>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</si>
  <si>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</si>
  <si>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</si>
  <si>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</si>
  <si>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</si>
  <si>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</si>
  <si>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</si>
  <si>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</si>
  <si>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</si>
  <si>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</si>
  <si>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</si>
  <si>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</si>
  <si>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</si>
  <si>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</si>
  <si>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</si>
  <si>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</si>
  <si>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</si>
  <si>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STA</t>
  </si>
  <si>
    <t>1</t>
  </si>
  <si>
    <t>{86791dfc-9051-4792-ac44-f34594af6621}</t>
  </si>
  <si>
    <t>KRYCÍ LIST ROZPOČTU</t>
  </si>
  <si>
    <t>Objekt:</t>
  </si>
  <si>
    <t>01 - Zateplenie budovy OcU v obci Sklabiná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</si>
  <si>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</si>
  <si>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</si>
  <si>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</si>
  <si>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</si>
  <si>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</si>
  <si>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</si>
  <si>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3 - Zvislé a kompletné konštrukcie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</si>
  <si>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</si>
  <si>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</si>
  <si>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</si>
  <si>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</si>
  <si>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764 - Konštrukcie klampiarske</t>
  </si>
  <si>
    <t xml:space="preserve">    766 - Konštrukcie stolárske</t>
  </si>
  <si>
    <t xml:space="preserve">    767 - Konštrukcie doplnkové kovové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</si>
  <si>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</si>
  <si>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</si>
  <si>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</si>
  <si>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</si>
  <si>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</si>
  <si>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</si>
  <si>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</si>
  <si>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</si>
  <si>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</si>
  <si>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</si>
  <si>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</si>
  <si>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</si>
  <si>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</si>
  <si>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</si>
  <si>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</si>
  <si>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3</t>
  </si>
  <si>
    <t>Zvislé a kompletné konštrukcie</t>
  </si>
  <si>
    <t>K</t>
  </si>
  <si>
    <t>311231126</t>
  </si>
  <si>
    <t>Murivo nosné (m3) z tehál pálených plných rozmeru 290x140x65 mm, na maltu MC - primurovka pod preklady</t>
  </si>
  <si>
    <t>m3</t>
  </si>
  <si>
    <t>4</t>
  </si>
  <si>
    <t>2</t>
  </si>
  <si>
    <t>782893238</t>
  </si>
  <si>
    <t>311275653</t>
  </si>
  <si>
    <t>Murivo nosné (m3) z tvárnic PORFIX hr. 375 mm P2-440 HL, na MVC a lepidlo PORFIX (375x250x500) - zamurovanie po sklobetóne</t>
  </si>
  <si>
    <t>769511734</t>
  </si>
  <si>
    <t>317162132</t>
  </si>
  <si>
    <t>Keramický preklad POROTHERM 23,8, šírky 70 mm, výšky 238 mm, dĺžky 1250 mm</t>
  </si>
  <si>
    <t>ks</t>
  </si>
  <si>
    <t>1512916444</t>
  </si>
  <si>
    <t>6</t>
  </si>
  <si>
    <t>Úpravy povrchov, podlahy, osadenie</t>
  </si>
  <si>
    <t>612460212</t>
  </si>
  <si>
    <t>Vnútorná omietka stien vápenná jadrová (hrubá), hr. 15 mm</t>
  </si>
  <si>
    <t>m2</t>
  </si>
  <si>
    <t>-969396759</t>
  </si>
  <si>
    <t>5</t>
  </si>
  <si>
    <t>612460251</t>
  </si>
  <si>
    <t>Vnútorná omietka stien vápennocementová štuková (jemná), hr. 3 mm</t>
  </si>
  <si>
    <t>1957794794</t>
  </si>
  <si>
    <t>622461053</t>
  </si>
  <si>
    <t>Vonkajšia omietka stien pastovitá silikónová roztieraná, hr. 2 mm</t>
  </si>
  <si>
    <t>-1439103514</t>
  </si>
  <si>
    <t>7</t>
  </si>
  <si>
    <t>622463025</t>
  </si>
  <si>
    <t>Príprava vonkajšieho podkladu stien, penetračný podkladný náter</t>
  </si>
  <si>
    <t>480223561</t>
  </si>
  <si>
    <t>8</t>
  </si>
  <si>
    <t>625259151</t>
  </si>
  <si>
    <t>Príplatok za zhotovenie vodorovnej podhľadovej konštrukcie z kontaktného zatepľovacieho systému z EPS hr. do 190 mm</t>
  </si>
  <si>
    <t>137630811</t>
  </si>
  <si>
    <t>9</t>
  </si>
  <si>
    <t>625259235</t>
  </si>
  <si>
    <t>Kontaktný zatepľovací systém z bieleho EPS hr. 80 mm, zatĺkacie kotvy</t>
  </si>
  <si>
    <t>2145159102</t>
  </si>
  <si>
    <t>10</t>
  </si>
  <si>
    <t>625259242</t>
  </si>
  <si>
    <t>Kontaktný zatepľovací systém z bieleho EPS hr. 180 mm, zatĺkacie kotvy</t>
  </si>
  <si>
    <t>688197724</t>
  </si>
  <si>
    <t>11</t>
  </si>
  <si>
    <t>625259262</t>
  </si>
  <si>
    <t>Kontaktný zatepľovací systém ostenia z bieleho EPS hr. 30 mm</t>
  </si>
  <si>
    <t>514108452</t>
  </si>
  <si>
    <t>12</t>
  </si>
  <si>
    <t>625259342</t>
  </si>
  <si>
    <t>Kontaktný zatepľovací systém z XPS hr. 50 mm, skrutkovacie kotvy</t>
  </si>
  <si>
    <t>613197435</t>
  </si>
  <si>
    <t>13</t>
  </si>
  <si>
    <t>625259374</t>
  </si>
  <si>
    <t>Kontaktný zatepľovací systém z XPS hr. 80 mm, zatĺkacie kotvy</t>
  </si>
  <si>
    <t>-10933064</t>
  </si>
  <si>
    <t>14</t>
  </si>
  <si>
    <t>625259435</t>
  </si>
  <si>
    <t>Kontaktný zatepľovací systém z minerálnej vlny hr. 80 mm, zatĺkacie kotvy</t>
  </si>
  <si>
    <t>-1140955145</t>
  </si>
  <si>
    <t>Ostatné konštrukcie a práce-búranie</t>
  </si>
  <si>
    <t>15</t>
  </si>
  <si>
    <t>941941031</t>
  </si>
  <si>
    <t>Montáž lešenia ľahkého pracovného radového s podlahami šírky od 0,80 do 1,00 m, výšky do 10 m</t>
  </si>
  <si>
    <t>-1224776023</t>
  </si>
  <si>
    <t>16</t>
  </si>
  <si>
    <t>941941192</t>
  </si>
  <si>
    <t>Príplatok za prvý a každý ďalší i začatý mesiac použitia lešenia ľahkého pracovného radového s podlahami šírky od 0,80 do 1,00 m, výšky nad 10 do 30 m</t>
  </si>
  <si>
    <t>885340267</t>
  </si>
  <si>
    <t>17</t>
  </si>
  <si>
    <t>941941831</t>
  </si>
  <si>
    <t>Demontáž lešenia ľahkého pracovného radového s podlahami šírky nad 0,80 do 1,00 m, výšky do 10 m</t>
  </si>
  <si>
    <t>-1061586340</t>
  </si>
  <si>
    <t>18</t>
  </si>
  <si>
    <t>953946131</t>
  </si>
  <si>
    <t>Soklový profil hr. 0,8 mm SP 150 (hliníkový)</t>
  </si>
  <si>
    <t>m</t>
  </si>
  <si>
    <t>-833904130</t>
  </si>
  <si>
    <t>19</t>
  </si>
  <si>
    <t>953995406</t>
  </si>
  <si>
    <t>Okenný a dverový dilatačný profil Basic</t>
  </si>
  <si>
    <t>383114574</t>
  </si>
  <si>
    <t>953995411</t>
  </si>
  <si>
    <t>Nadokenný profil so skrytou okapničkou</t>
  </si>
  <si>
    <t>-1980798648</t>
  </si>
  <si>
    <t>21</t>
  </si>
  <si>
    <t>953995421</t>
  </si>
  <si>
    <t>Rohový profil s integrovanou sieťovinou - pevný</t>
  </si>
  <si>
    <t>-475480615</t>
  </si>
  <si>
    <t>22</t>
  </si>
  <si>
    <t>953995431</t>
  </si>
  <si>
    <t>Ukončovací profil v rovine (styk dvoch konštrukčných systémov)</t>
  </si>
  <si>
    <t>1929665160</t>
  </si>
  <si>
    <t>23</t>
  </si>
  <si>
    <t>962081141</t>
  </si>
  <si>
    <t>Búranie muriva priečok zo sklenených tvárnic, hr. do 150 mm,  -0,08200t</t>
  </si>
  <si>
    <t>936731831</t>
  </si>
  <si>
    <t>24</t>
  </si>
  <si>
    <t>963053935</t>
  </si>
  <si>
    <t>Búranie železobetónových schodiskových ramien monolitických,  -0,39200t</t>
  </si>
  <si>
    <t>781247823</t>
  </si>
  <si>
    <t>25</t>
  </si>
  <si>
    <t>968061116</t>
  </si>
  <si>
    <t>Demontáž dverí drevených, 1 bm obvodu - 0,012t - povala pod balkónom</t>
  </si>
  <si>
    <t>1304795407</t>
  </si>
  <si>
    <t>26</t>
  </si>
  <si>
    <t>978015241</t>
  </si>
  <si>
    <t>Otlčenie omietok vonkajších priečelí jednoduchých, s vyškriabaním škár, očistením muriva,  v rozsahu do 30 %,  -0,01600t</t>
  </si>
  <si>
    <t>1059289938</t>
  </si>
  <si>
    <t>27</t>
  </si>
  <si>
    <t>979081111</t>
  </si>
  <si>
    <t>Odvoz sutiny a vybúraných hmôt na skládku do 1 km</t>
  </si>
  <si>
    <t>t</t>
  </si>
  <si>
    <t>-1444441784</t>
  </si>
  <si>
    <t>28</t>
  </si>
  <si>
    <t>979081121</t>
  </si>
  <si>
    <t>Odvoz sutiny a vybúraných hmôt na skládku za každý ďalší 1 km - 10 km</t>
  </si>
  <si>
    <t>-636397048</t>
  </si>
  <si>
    <t>29</t>
  </si>
  <si>
    <t>979082111</t>
  </si>
  <si>
    <t>Vnútrostavenisková doprava sutiny a vybúraných hmôt do 10 m</t>
  </si>
  <si>
    <t>471357853</t>
  </si>
  <si>
    <t>30</t>
  </si>
  <si>
    <t>979089612</t>
  </si>
  <si>
    <t>Poplatok za skladovanie - iné odpady zo stavieb a demolácií (17 09), ostatné</t>
  </si>
  <si>
    <t>806822847</t>
  </si>
  <si>
    <t>99</t>
  </si>
  <si>
    <t>Presun hmôt HSV</t>
  </si>
  <si>
    <t>31</t>
  </si>
  <si>
    <t>998011003</t>
  </si>
  <si>
    <t>Presun hmôt pre budovy (801, 803, 812), zvislá konštr. z tehál, tvárnic, z kovu výšky do 24 m</t>
  </si>
  <si>
    <t>-1633068556</t>
  </si>
  <si>
    <t>PSV</t>
  </si>
  <si>
    <t>Práce a dodávky PSV</t>
  </si>
  <si>
    <t>764</t>
  </si>
  <si>
    <t>Konštrukcie klampiarske</t>
  </si>
  <si>
    <t>32</t>
  </si>
  <si>
    <t>764323420</t>
  </si>
  <si>
    <t>Oplechovanie z pozinkovaného farbeného PZf plechu, odkvapov na strechách s lepenkovou krytinou r.š. 250 mm - oplechovanie balkóna 2NP</t>
  </si>
  <si>
    <t>-1782208423</t>
  </si>
  <si>
    <t>33</t>
  </si>
  <si>
    <t>764324420</t>
  </si>
  <si>
    <t>Oplechovanie z pozinkovaného farbeného PZf plechu, odkvapov na strechách s tvrdou krytinou zo segmentov r.š. 330 mm</t>
  </si>
  <si>
    <t>361417418</t>
  </si>
  <si>
    <t>34</t>
  </si>
  <si>
    <t>764352427</t>
  </si>
  <si>
    <t>Žľaby z pozinkovaného farbeného PZf plechu, pododkvapové polkruhové r.š. 330 mm</t>
  </si>
  <si>
    <t>-1659908153</t>
  </si>
  <si>
    <t>35</t>
  </si>
  <si>
    <t>764410460</t>
  </si>
  <si>
    <t>Oplechovanie parapetov z pozinkovaného farbeného PZf plechu, vrátane rohov r.š. 400 mm</t>
  </si>
  <si>
    <t>-1020251887</t>
  </si>
  <si>
    <t>36</t>
  </si>
  <si>
    <t>764410850</t>
  </si>
  <si>
    <t>Demontáž oplechovania parapetov rš od 100 do 330 mm,  -0,00135t</t>
  </si>
  <si>
    <t>193784389</t>
  </si>
  <si>
    <t>37</t>
  </si>
  <si>
    <t>764430450</t>
  </si>
  <si>
    <t>Oplechovanie muriva a atík z pozinkovaného farbeného PZf plechu, vrátane rohov r.š. 600 mm</t>
  </si>
  <si>
    <t>1993239046</t>
  </si>
  <si>
    <t>38</t>
  </si>
  <si>
    <t>764454454</t>
  </si>
  <si>
    <t>Zvodové rúry z pozinkovaného farbeného PZf plechu, kruhové priemer 120 mm</t>
  </si>
  <si>
    <t>-1257083059</t>
  </si>
  <si>
    <t>39</t>
  </si>
  <si>
    <t>998764103</t>
  </si>
  <si>
    <t>Presun hmôt pre konštrukcie klampiarske v objektoch výšky nad 12 do 24 m</t>
  </si>
  <si>
    <t>-1243504048</t>
  </si>
  <si>
    <t>766</t>
  </si>
  <si>
    <t>Konštrukcie stolárske</t>
  </si>
  <si>
    <t>40</t>
  </si>
  <si>
    <t>766621400</t>
  </si>
  <si>
    <t>Montáž okien plastových s hydroizolačnými ISO páskami (exteriérová a interiérová)</t>
  </si>
  <si>
    <t>-279538383</t>
  </si>
  <si>
    <t>41</t>
  </si>
  <si>
    <t>M</t>
  </si>
  <si>
    <t>283290006100</t>
  </si>
  <si>
    <t>Tesniaca fólia CX exteriér, š. 290 mm, dĺ. 30 m, pre tesnenie pripájacej škáry okenného rámu a muriva, polymér, ALLMEDIA</t>
  </si>
  <si>
    <t>-1727702793</t>
  </si>
  <si>
    <t>42</t>
  </si>
  <si>
    <t>283290006200</t>
  </si>
  <si>
    <t>Tesniaca fólia CX interiér, š. 70 mm, dĺ. 30 m, pre tesnenie pripájacej škáry okenného rámu a muriva, polymér, ALLMEDIA</t>
  </si>
  <si>
    <t>6264214</t>
  </si>
  <si>
    <t>43</t>
  </si>
  <si>
    <t>611410000100</t>
  </si>
  <si>
    <t>Plastové okno jednokrídlové OS, vxš 600x600 mm, izolačné dvojsklo, systém GEALAN 9000, 6 komorový profil</t>
  </si>
  <si>
    <t>-1900943441</t>
  </si>
  <si>
    <t>44</t>
  </si>
  <si>
    <t>611410007000</t>
  </si>
  <si>
    <t>Plastové okno jednokrídlové OS, vxš 1050x1050 mm, izolačné trojsklo, systém GEALAN 9000, 6 komorový profil</t>
  </si>
  <si>
    <t>-1595828818</t>
  </si>
  <si>
    <t>45</t>
  </si>
  <si>
    <t>766641161</t>
  </si>
  <si>
    <t>Montáž dverí plastových, vchodových, 1 m obvodu dverí</t>
  </si>
  <si>
    <t>-1541162712</t>
  </si>
  <si>
    <t>46</t>
  </si>
  <si>
    <t>611410001300</t>
  </si>
  <si>
    <t>Plastové dvere jednokrídlové O, vxš 725x1400 mm, izolačný panel, systém GEALAN 9000, 6 komorový profil</t>
  </si>
  <si>
    <t>2041853947</t>
  </si>
  <si>
    <t>47</t>
  </si>
  <si>
    <t>766694142</t>
  </si>
  <si>
    <t>Montáž parapetnej dosky plastovej šírky do 300 mm, dĺžky 1000-1600 mm</t>
  </si>
  <si>
    <t>-1447775528</t>
  </si>
  <si>
    <t>48</t>
  </si>
  <si>
    <t>611560000400</t>
  </si>
  <si>
    <t>Parapetná doska plastová, šírka 300 mm, komôrková vnútorná, zlatý dub, mramor, mahagon, svetlý buk, orech, WINK TRADE</t>
  </si>
  <si>
    <t>-1941218016</t>
  </si>
  <si>
    <t>49</t>
  </si>
  <si>
    <t>998766101</t>
  </si>
  <si>
    <t>Presun hmot pre konštrukcie stolárske v objektoch výšky do 6 m</t>
  </si>
  <si>
    <t>-1156810681</t>
  </si>
  <si>
    <t>767</t>
  </si>
  <si>
    <t>Konštrukcie doplnkové kovové</t>
  </si>
  <si>
    <t>50</t>
  </si>
  <si>
    <t>767340030</t>
  </si>
  <si>
    <t>Montáž oceľovej pergoly kotvenej do steny, rovná strecha z farbeného PZ plechu do plochy 10 m2</t>
  </si>
  <si>
    <t>1792476848</t>
  </si>
  <si>
    <t>51</t>
  </si>
  <si>
    <t>553580001500</t>
  </si>
  <si>
    <t>Pergola hliníková lxš 1,35x2,65 m, strešná krytina farbený PZ plech hr. 0,6mm, šikmá strecha, farba antracit</t>
  </si>
  <si>
    <t>1270041781</t>
  </si>
  <si>
    <t>52</t>
  </si>
  <si>
    <t>998767101</t>
  </si>
  <si>
    <t>Presun hmôt pre kovové stavebné doplnkové konštrukcie v objektoch výšky do 6 m</t>
  </si>
  <si>
    <t>1127236704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</si>
</sst>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2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19" fillId="5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166" fontId="17" fillId="0" borderId="0" xfId="0" applyNumberFormat="1" applyFont="1" applyBorder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27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 applyProtection="1">
      <alignment vertical="center"/>
      <protection locked="0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right" vertical="center"/>
      <protection locked="0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0" fontId="0" fillId="5" borderId="7" xfId="0" applyFont="1" applyFill="1" applyBorder="1" applyAlignment="1" applyProtection="1">
      <alignment vertical="center"/>
      <protection locked="0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19" fillId="5" borderId="0" xfId="0" applyFont="1" applyFill="1" applyAlignment="1">
      <alignment horizontal="left" vertical="center"/>
    </xf>
    <xf numFmtId="0" fontId="0" fillId="5" borderId="0" xfId="0" applyFont="1" applyFill="1" applyAlignment="1" applyProtection="1">
      <alignment vertical="center"/>
      <protection locked="0"/>
    </xf>
    <xf numFmtId="0" fontId="19" fillId="5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 applyProtection="1">
      <alignment horizontal="center" vertical="center" wrapText="1"/>
      <protection locked="0"/>
    </xf>
    <xf numFmtId="0" fontId="19" fillId="5" borderId="18" xfId="0" applyFont="1" applyFill="1" applyBorder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1" fillId="0" borderId="0" xfId="0" applyNumberFormat="1" applyFont="1" applyAlignment="1"/>
    <xf numFmtId="166" fontId="29" fillId="0" borderId="12" xfId="0" applyNumberFormat="1" applyFont="1" applyBorder="1" applyAlignment="1"/>
    <xf numFmtId="166" fontId="29" fillId="0" borderId="13" xfId="0" applyNumberFormat="1" applyFont="1" applyBorder="1" applyAlignment="1"/>
    <xf numFmtId="4" fontId="30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4" fontId="19" fillId="3" borderId="22" xfId="0" applyNumberFormat="1" applyFont="1" applyFill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0" fillId="3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>
      <alignment horizontal="center" vertical="center"/>
    </xf>
    <xf numFmtId="166" fontId="20" fillId="0" borderId="0" xfId="0" applyNumberFormat="1" applyFont="1" applyBorder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1" fillId="0" borderId="22" xfId="0" applyFont="1" applyBorder="1" applyAlignment="1" applyProtection="1">
      <alignment horizontal="center" vertical="center"/>
      <protection locked="0"/>
    </xf>
    <xf numFmtId="49" fontId="31" fillId="0" borderId="22" xfId="0" applyNumberFormat="1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center" vertical="center" wrapText="1"/>
      <protection locked="0"/>
    </xf>
    <xf numFmtId="167" fontId="31" fillId="0" borderId="22" xfId="0" applyNumberFormat="1" applyFont="1" applyBorder="1" applyAlignment="1" applyProtection="1">
      <alignment vertical="center"/>
      <protection locked="0"/>
    </xf>
    <xf numFmtId="4" fontId="31" fillId="3" borderId="22" xfId="0" applyNumberFormat="1" applyFont="1" applyFill="1" applyBorder="1" applyAlignment="1" applyProtection="1">
      <alignment vertical="center"/>
      <protection locked="0"/>
    </xf>
    <xf numFmtId="4" fontId="31" fillId="0" borderId="22" xfId="0" applyNumberFormat="1" applyFont="1" applyBorder="1" applyAlignment="1" applyProtection="1">
      <alignment vertical="center"/>
      <protection locked="0"/>
    </xf>
    <xf numFmtId="0" fontId="32" fillId="0" borderId="22" xfId="0" applyFont="1" applyBorder="1" applyAlignment="1" applyProtection="1">
      <alignment vertical="center"/>
      <protection locked="0"/>
    </xf>
    <xf numFmtId="0" fontId="32" fillId="0" borderId="3" xfId="0" applyFont="1" applyBorder="1" applyAlignment="1">
      <alignment vertical="center"/>
    </xf>
    <xf numFmtId="0" fontId="31" fillId="3" borderId="14" xfId="0" applyFont="1" applyFill="1" applyBorder="1" applyAlignment="1" applyProtection="1">
      <alignment horizontal="left" vertical="center"/>
      <protection locked="0"/>
    </xf>
    <xf numFmtId="0" fontId="31" fillId="0" borderId="0" xfId="0" applyFont="1" applyBorder="1" applyAlignment="1">
      <alignment horizontal="center" vertical="center"/>
    </xf>
    <xf numFmtId="0" fontId="20" fillId="3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0" fontId="19" fillId="5" borderId="6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left"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right" vertical="center"/>
    </xf>
    <xf numFmtId="0" fontId="19" fillId="5" borderId="8" xfId="0" applyFont="1" applyFill="1" applyBorder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topLeftCell="A103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185" t="s">
        <v>5</v>
      </c>
      <c r="AS2" s="186"/>
      <c r="AT2" s="186"/>
      <c r="AU2" s="186"/>
      <c r="AV2" s="186"/>
      <c r="AW2" s="186"/>
      <c r="AX2" s="186"/>
      <c r="AY2" s="186"/>
      <c r="AZ2" s="186"/>
      <c r="BA2" s="186"/>
      <c r="BB2" s="186"/>
      <c r="BC2" s="186"/>
      <c r="BD2" s="186"/>
      <c r="BE2" s="186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8</v>
      </c>
      <c r="AR4" s="17"/>
      <c r="AS4" s="19" t="s">
        <v>9</v>
      </c>
      <c r="BE4" s="20" t="s">
        <v>10</v>
      </c>
      <c r="BS4" s="14" t="s">
        <v>11</v>
      </c>
    </row>
    <row r="5" spans="1:74" s="1" customFormat="1" ht="12" customHeight="1">
      <c r="B5" s="17"/>
      <c r="D5" s="21" t="s">
        <v>12</v>
      </c>
      <c r="K5" s="216" t="s">
        <v>13</v>
      </c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6"/>
      <c r="AR5" s="17"/>
      <c r="BE5" s="213" t="s">
        <v>14</v>
      </c>
      <c r="BS5" s="14" t="s">
        <v>6</v>
      </c>
    </row>
    <row r="6" spans="1:74" s="1" customFormat="1" ht="36.950000000000003" customHeight="1">
      <c r="B6" s="17"/>
      <c r="D6" s="23" t="s">
        <v>15</v>
      </c>
      <c r="K6" s="217" t="s">
        <v>16</v>
      </c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186"/>
      <c r="Z6" s="186"/>
      <c r="AA6" s="186"/>
      <c r="AB6" s="186"/>
      <c r="AC6" s="186"/>
      <c r="AD6" s="186"/>
      <c r="AE6" s="186"/>
      <c r="AF6" s="186"/>
      <c r="AG6" s="186"/>
      <c r="AH6" s="186"/>
      <c r="AI6" s="186"/>
      <c r="AJ6" s="186"/>
      <c r="AK6" s="186"/>
      <c r="AL6" s="186"/>
      <c r="AM6" s="186"/>
      <c r="AN6" s="186"/>
      <c r="AO6" s="186"/>
      <c r="AR6" s="17"/>
      <c r="BE6" s="214"/>
      <c r="BS6" s="14" t="s">
        <v>6</v>
      </c>
    </row>
    <row r="7" spans="1:74" s="1" customFormat="1" ht="12" customHeight="1">
      <c r="B7" s="17"/>
      <c r="D7" s="24" t="s">
        <v>17</v>
      </c>
      <c r="K7" s="22" t="s">
        <v>1</v>
      </c>
      <c r="AK7" s="24" t="s">
        <v>18</v>
      </c>
      <c r="AN7" s="22" t="s">
        <v>1</v>
      </c>
      <c r="AR7" s="17"/>
      <c r="BE7" s="214"/>
      <c r="BS7" s="14" t="s">
        <v>6</v>
      </c>
    </row>
    <row r="8" spans="1:74" s="1" customFormat="1" ht="12" customHeight="1">
      <c r="B8" s="17"/>
      <c r="D8" s="24" t="s">
        <v>19</v>
      </c>
      <c r="K8" s="22" t="s">
        <v>20</v>
      </c>
      <c r="AK8" s="24" t="s">
        <v>21</v>
      </c>
      <c r="AN8" s="25" t="s">
        <v>22</v>
      </c>
      <c r="AR8" s="17"/>
      <c r="BE8" s="214"/>
      <c r="BS8" s="14" t="s">
        <v>6</v>
      </c>
    </row>
    <row r="9" spans="1:74" s="1" customFormat="1" ht="14.45" customHeight="1">
      <c r="B9" s="17"/>
      <c r="AR9" s="17"/>
      <c r="BE9" s="214"/>
      <c r="BS9" s="14" t="s">
        <v>6</v>
      </c>
    </row>
    <row r="10" spans="1:74" s="1" customFormat="1" ht="12" customHeight="1">
      <c r="B10" s="17"/>
      <c r="D10" s="24" t="s">
        <v>23</v>
      </c>
      <c r="AK10" s="24" t="s">
        <v>24</v>
      </c>
      <c r="AN10" s="22" t="s">
        <v>1</v>
      </c>
      <c r="AR10" s="17"/>
      <c r="BE10" s="214"/>
      <c r="BS10" s="14" t="s">
        <v>6</v>
      </c>
    </row>
    <row r="11" spans="1:74" s="1" customFormat="1" ht="18.399999999999999" customHeight="1">
      <c r="B11" s="17"/>
      <c r="E11" s="22" t="s">
        <v>25</v>
      </c>
      <c r="AK11" s="24" t="s">
        <v>26</v>
      </c>
      <c r="AN11" s="22" t="s">
        <v>1</v>
      </c>
      <c r="AR11" s="17"/>
      <c r="BE11" s="214"/>
      <c r="BS11" s="14" t="s">
        <v>6</v>
      </c>
    </row>
    <row r="12" spans="1:74" s="1" customFormat="1" ht="6.95" customHeight="1">
      <c r="B12" s="17"/>
      <c r="AR12" s="17"/>
      <c r="BE12" s="214"/>
      <c r="BS12" s="14" t="s">
        <v>6</v>
      </c>
    </row>
    <row r="13" spans="1:74" s="1" customFormat="1" ht="12" customHeight="1">
      <c r="B13" s="17"/>
      <c r="D13" s="24" t="s">
        <v>27</v>
      </c>
      <c r="AK13" s="24" t="s">
        <v>24</v>
      </c>
      <c r="AN13" s="26" t="s">
        <v>28</v>
      </c>
      <c r="AR13" s="17"/>
      <c r="BE13" s="214"/>
      <c r="BS13" s="14" t="s">
        <v>6</v>
      </c>
    </row>
    <row r="14" spans="1:74" ht="12.75">
      <c r="B14" s="17"/>
      <c r="E14" s="218" t="s">
        <v>28</v>
      </c>
      <c r="F14" s="219"/>
      <c r="G14" s="219"/>
      <c r="H14" s="219"/>
      <c r="I14" s="219"/>
      <c r="J14" s="219"/>
      <c r="K14" s="219"/>
      <c r="L14" s="219"/>
      <c r="M14" s="219"/>
      <c r="N14" s="219"/>
      <c r="O14" s="219"/>
      <c r="P14" s="219"/>
      <c r="Q14" s="219"/>
      <c r="R14" s="219"/>
      <c r="S14" s="219"/>
      <c r="T14" s="219"/>
      <c r="U14" s="219"/>
      <c r="V14" s="219"/>
      <c r="W14" s="219"/>
      <c r="X14" s="219"/>
      <c r="Y14" s="219"/>
      <c r="Z14" s="219"/>
      <c r="AA14" s="219"/>
      <c r="AB14" s="219"/>
      <c r="AC14" s="219"/>
      <c r="AD14" s="219"/>
      <c r="AE14" s="219"/>
      <c r="AF14" s="219"/>
      <c r="AG14" s="219"/>
      <c r="AH14" s="219"/>
      <c r="AI14" s="219"/>
      <c r="AJ14" s="219"/>
      <c r="AK14" s="24" t="s">
        <v>26</v>
      </c>
      <c r="AN14" s="26" t="s">
        <v>28</v>
      </c>
      <c r="AR14" s="17"/>
      <c r="BE14" s="214"/>
      <c r="BS14" s="14" t="s">
        <v>6</v>
      </c>
    </row>
    <row r="15" spans="1:74" s="1" customFormat="1" ht="6.95" customHeight="1">
      <c r="B15" s="17"/>
      <c r="AR15" s="17"/>
      <c r="BE15" s="214"/>
      <c r="BS15" s="14" t="s">
        <v>3</v>
      </c>
    </row>
    <row r="16" spans="1:74" s="1" customFormat="1" ht="12" customHeight="1">
      <c r="B16" s="17"/>
      <c r="D16" s="24" t="s">
        <v>29</v>
      </c>
      <c r="AK16" s="24" t="s">
        <v>24</v>
      </c>
      <c r="AN16" s="22" t="s">
        <v>1</v>
      </c>
      <c r="AR16" s="17"/>
      <c r="BE16" s="214"/>
      <c r="BS16" s="14" t="s">
        <v>3</v>
      </c>
    </row>
    <row r="17" spans="1:71" s="1" customFormat="1" ht="18.399999999999999" customHeight="1">
      <c r="B17" s="17"/>
      <c r="E17" s="22" t="s">
        <v>30</v>
      </c>
      <c r="AK17" s="24" t="s">
        <v>26</v>
      </c>
      <c r="AN17" s="22" t="s">
        <v>1</v>
      </c>
      <c r="AR17" s="17"/>
      <c r="BE17" s="214"/>
      <c r="BS17" s="14" t="s">
        <v>31</v>
      </c>
    </row>
    <row r="18" spans="1:71" s="1" customFormat="1" ht="6.95" customHeight="1">
      <c r="B18" s="17"/>
      <c r="AR18" s="17"/>
      <c r="BE18" s="214"/>
      <c r="BS18" s="14" t="s">
        <v>6</v>
      </c>
    </row>
    <row r="19" spans="1:71" s="1" customFormat="1" ht="12" customHeight="1">
      <c r="B19" s="17"/>
      <c r="D19" s="24" t="s">
        <v>32</v>
      </c>
      <c r="AK19" s="24" t="s">
        <v>24</v>
      </c>
      <c r="AN19" s="22" t="s">
        <v>1</v>
      </c>
      <c r="AR19" s="17"/>
      <c r="BE19" s="214"/>
      <c r="BS19" s="14" t="s">
        <v>6</v>
      </c>
    </row>
    <row r="20" spans="1:71" s="1" customFormat="1" ht="18.399999999999999" customHeight="1">
      <c r="B20" s="17"/>
      <c r="E20" s="22" t="s">
        <v>33</v>
      </c>
      <c r="AK20" s="24" t="s">
        <v>26</v>
      </c>
      <c r="AN20" s="22" t="s">
        <v>1</v>
      </c>
      <c r="AR20" s="17"/>
      <c r="BE20" s="214"/>
      <c r="BS20" s="14" t="s">
        <v>31</v>
      </c>
    </row>
    <row r="21" spans="1:71" s="1" customFormat="1" ht="6.95" customHeight="1">
      <c r="B21" s="17"/>
      <c r="AR21" s="17"/>
      <c r="BE21" s="214"/>
    </row>
    <row r="22" spans="1:71" s="1" customFormat="1" ht="12" customHeight="1">
      <c r="B22" s="17"/>
      <c r="D22" s="24" t="s">
        <v>34</v>
      </c>
      <c r="AR22" s="17"/>
      <c r="BE22" s="214"/>
    </row>
    <row r="23" spans="1:71" s="1" customFormat="1" ht="16.5" customHeight="1">
      <c r="B23" s="17"/>
      <c r="E23" s="220" t="s">
        <v>1</v>
      </c>
      <c r="F23" s="220"/>
      <c r="G23" s="220"/>
      <c r="H23" s="220"/>
      <c r="I23" s="220"/>
      <c r="J23" s="220"/>
      <c r="K23" s="220"/>
      <c r="L23" s="220"/>
      <c r="M23" s="220"/>
      <c r="N23" s="220"/>
      <c r="O23" s="220"/>
      <c r="P23" s="220"/>
      <c r="Q23" s="220"/>
      <c r="R23" s="220"/>
      <c r="S23" s="220"/>
      <c r="T23" s="220"/>
      <c r="U23" s="220"/>
      <c r="V23" s="220"/>
      <c r="W23" s="220"/>
      <c r="X23" s="220"/>
      <c r="Y23" s="220"/>
      <c r="Z23" s="220"/>
      <c r="AA23" s="220"/>
      <c r="AB23" s="220"/>
      <c r="AC23" s="220"/>
      <c r="AD23" s="220"/>
      <c r="AE23" s="220"/>
      <c r="AF23" s="220"/>
      <c r="AG23" s="220"/>
      <c r="AH23" s="220"/>
      <c r="AI23" s="220"/>
      <c r="AJ23" s="220"/>
      <c r="AK23" s="220"/>
      <c r="AL23" s="220"/>
      <c r="AM23" s="220"/>
      <c r="AN23" s="220"/>
      <c r="AR23" s="17"/>
      <c r="BE23" s="214"/>
    </row>
    <row r="24" spans="1:71" s="1" customFormat="1" ht="6.95" customHeight="1">
      <c r="B24" s="17"/>
      <c r="AR24" s="17"/>
      <c r="BE24" s="214"/>
    </row>
    <row r="25" spans="1:71" s="1" customFormat="1" ht="6.95" customHeight="1">
      <c r="B25" s="1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7"/>
      <c r="BE25" s="214"/>
    </row>
    <row r="26" spans="1:71" s="2" customFormat="1" ht="25.9" customHeight="1">
      <c r="A26" s="29"/>
      <c r="B26" s="30"/>
      <c r="C26" s="29"/>
      <c r="D26" s="31" t="s">
        <v>35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221">
        <f>ROUND(AG94,2)</f>
        <v>0</v>
      </c>
      <c r="AL26" s="222"/>
      <c r="AM26" s="222"/>
      <c r="AN26" s="222"/>
      <c r="AO26" s="222"/>
      <c r="AP26" s="29"/>
      <c r="AQ26" s="29"/>
      <c r="AR26" s="30"/>
      <c r="BE26" s="214"/>
    </row>
    <row r="27" spans="1:71" s="2" customFormat="1" ht="6.95" customHeight="1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30"/>
      <c r="BE27" s="214"/>
    </row>
    <row r="28" spans="1:71" s="2" customFormat="1" ht="12.75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223" t="s">
        <v>36</v>
      </c>
      <c r="M28" s="223"/>
      <c r="N28" s="223"/>
      <c r="O28" s="223"/>
      <c r="P28" s="223"/>
      <c r="Q28" s="29"/>
      <c r="R28" s="29"/>
      <c r="S28" s="29"/>
      <c r="T28" s="29"/>
      <c r="U28" s="29"/>
      <c r="V28" s="29"/>
      <c r="W28" s="223" t="s">
        <v>37</v>
      </c>
      <c r="X28" s="223"/>
      <c r="Y28" s="223"/>
      <c r="Z28" s="223"/>
      <c r="AA28" s="223"/>
      <c r="AB28" s="223"/>
      <c r="AC28" s="223"/>
      <c r="AD28" s="223"/>
      <c r="AE28" s="223"/>
      <c r="AF28" s="29"/>
      <c r="AG28" s="29"/>
      <c r="AH28" s="29"/>
      <c r="AI28" s="29"/>
      <c r="AJ28" s="29"/>
      <c r="AK28" s="223" t="s">
        <v>38</v>
      </c>
      <c r="AL28" s="223"/>
      <c r="AM28" s="223"/>
      <c r="AN28" s="223"/>
      <c r="AO28" s="223"/>
      <c r="AP28" s="29"/>
      <c r="AQ28" s="29"/>
      <c r="AR28" s="30"/>
      <c r="BE28" s="214"/>
    </row>
    <row r="29" spans="1:71" s="3" customFormat="1" ht="14.45" customHeight="1">
      <c r="B29" s="34"/>
      <c r="D29" s="24" t="s">
        <v>39</v>
      </c>
      <c r="F29" s="24" t="s">
        <v>40</v>
      </c>
      <c r="L29" s="208">
        <v>0.2</v>
      </c>
      <c r="M29" s="207"/>
      <c r="N29" s="207"/>
      <c r="O29" s="207"/>
      <c r="P29" s="207"/>
      <c r="W29" s="206">
        <f>ROUND(AZ94, 2)</f>
        <v>0</v>
      </c>
      <c r="X29" s="207"/>
      <c r="Y29" s="207"/>
      <c r="Z29" s="207"/>
      <c r="AA29" s="207"/>
      <c r="AB29" s="207"/>
      <c r="AC29" s="207"/>
      <c r="AD29" s="207"/>
      <c r="AE29" s="207"/>
      <c r="AK29" s="206">
        <f>ROUND(AV94, 2)</f>
        <v>0</v>
      </c>
      <c r="AL29" s="207"/>
      <c r="AM29" s="207"/>
      <c r="AN29" s="207"/>
      <c r="AO29" s="207"/>
      <c r="AR29" s="34"/>
      <c r="BE29" s="215"/>
    </row>
    <row r="30" spans="1:71" s="3" customFormat="1" ht="14.45" customHeight="1">
      <c r="B30" s="34"/>
      <c r="F30" s="24" t="s">
        <v>41</v>
      </c>
      <c r="L30" s="208">
        <v>0.2</v>
      </c>
      <c r="M30" s="207"/>
      <c r="N30" s="207"/>
      <c r="O30" s="207"/>
      <c r="P30" s="207"/>
      <c r="W30" s="206">
        <f>ROUND(BA94, 2)</f>
        <v>0</v>
      </c>
      <c r="X30" s="207"/>
      <c r="Y30" s="207"/>
      <c r="Z30" s="207"/>
      <c r="AA30" s="207"/>
      <c r="AB30" s="207"/>
      <c r="AC30" s="207"/>
      <c r="AD30" s="207"/>
      <c r="AE30" s="207"/>
      <c r="AK30" s="206">
        <f>ROUND(AW94, 2)</f>
        <v>0</v>
      </c>
      <c r="AL30" s="207"/>
      <c r="AM30" s="207"/>
      <c r="AN30" s="207"/>
      <c r="AO30" s="207"/>
      <c r="AR30" s="34"/>
      <c r="BE30" s="215"/>
    </row>
    <row r="31" spans="1:71" s="3" customFormat="1" ht="14.45" hidden="1" customHeight="1">
      <c r="B31" s="34"/>
      <c r="F31" s="24" t="s">
        <v>42</v>
      </c>
      <c r="L31" s="208">
        <v>0.2</v>
      </c>
      <c r="M31" s="207"/>
      <c r="N31" s="207"/>
      <c r="O31" s="207"/>
      <c r="P31" s="207"/>
      <c r="W31" s="206">
        <f>ROUND(BB94, 2)</f>
        <v>0</v>
      </c>
      <c r="X31" s="207"/>
      <c r="Y31" s="207"/>
      <c r="Z31" s="207"/>
      <c r="AA31" s="207"/>
      <c r="AB31" s="207"/>
      <c r="AC31" s="207"/>
      <c r="AD31" s="207"/>
      <c r="AE31" s="207"/>
      <c r="AK31" s="206">
        <v>0</v>
      </c>
      <c r="AL31" s="207"/>
      <c r="AM31" s="207"/>
      <c r="AN31" s="207"/>
      <c r="AO31" s="207"/>
      <c r="AR31" s="34"/>
      <c r="BE31" s="215"/>
    </row>
    <row r="32" spans="1:71" s="3" customFormat="1" ht="14.45" hidden="1" customHeight="1">
      <c r="B32" s="34"/>
      <c r="F32" s="24" t="s">
        <v>43</v>
      </c>
      <c r="L32" s="208">
        <v>0.2</v>
      </c>
      <c r="M32" s="207"/>
      <c r="N32" s="207"/>
      <c r="O32" s="207"/>
      <c r="P32" s="207"/>
      <c r="W32" s="206">
        <f>ROUND(BC94, 2)</f>
        <v>0</v>
      </c>
      <c r="X32" s="207"/>
      <c r="Y32" s="207"/>
      <c r="Z32" s="207"/>
      <c r="AA32" s="207"/>
      <c r="AB32" s="207"/>
      <c r="AC32" s="207"/>
      <c r="AD32" s="207"/>
      <c r="AE32" s="207"/>
      <c r="AK32" s="206">
        <v>0</v>
      </c>
      <c r="AL32" s="207"/>
      <c r="AM32" s="207"/>
      <c r="AN32" s="207"/>
      <c r="AO32" s="207"/>
      <c r="AR32" s="34"/>
      <c r="BE32" s="215"/>
    </row>
    <row r="33" spans="1:57" s="3" customFormat="1" ht="14.45" hidden="1" customHeight="1">
      <c r="B33" s="34"/>
      <c r="F33" s="24" t="s">
        <v>44</v>
      </c>
      <c r="L33" s="208">
        <v>0</v>
      </c>
      <c r="M33" s="207"/>
      <c r="N33" s="207"/>
      <c r="O33" s="207"/>
      <c r="P33" s="207"/>
      <c r="W33" s="206">
        <f>ROUND(BD94, 2)</f>
        <v>0</v>
      </c>
      <c r="X33" s="207"/>
      <c r="Y33" s="207"/>
      <c r="Z33" s="207"/>
      <c r="AA33" s="207"/>
      <c r="AB33" s="207"/>
      <c r="AC33" s="207"/>
      <c r="AD33" s="207"/>
      <c r="AE33" s="207"/>
      <c r="AK33" s="206">
        <v>0</v>
      </c>
      <c r="AL33" s="207"/>
      <c r="AM33" s="207"/>
      <c r="AN33" s="207"/>
      <c r="AO33" s="207"/>
      <c r="AR33" s="34"/>
      <c r="BE33" s="215"/>
    </row>
    <row r="34" spans="1:57" s="2" customFormat="1" ht="6.95" customHeight="1">
      <c r="A34" s="29"/>
      <c r="B34" s="30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30"/>
      <c r="BE34" s="214"/>
    </row>
    <row r="35" spans="1:57" s="2" customFormat="1" ht="25.9" customHeight="1">
      <c r="A35" s="29"/>
      <c r="B35" s="30"/>
      <c r="C35" s="35"/>
      <c r="D35" s="36" t="s">
        <v>45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46</v>
      </c>
      <c r="U35" s="37"/>
      <c r="V35" s="37"/>
      <c r="W35" s="37"/>
      <c r="X35" s="209" t="s">
        <v>47</v>
      </c>
      <c r="Y35" s="210"/>
      <c r="Z35" s="210"/>
      <c r="AA35" s="210"/>
      <c r="AB35" s="210"/>
      <c r="AC35" s="37"/>
      <c r="AD35" s="37"/>
      <c r="AE35" s="37"/>
      <c r="AF35" s="37"/>
      <c r="AG35" s="37"/>
      <c r="AH35" s="37"/>
      <c r="AI35" s="37"/>
      <c r="AJ35" s="37"/>
      <c r="AK35" s="211">
        <f>SUM(AK26:AK33)</f>
        <v>0</v>
      </c>
      <c r="AL35" s="210"/>
      <c r="AM35" s="210"/>
      <c r="AN35" s="210"/>
      <c r="AO35" s="212"/>
      <c r="AP35" s="35"/>
      <c r="AQ35" s="35"/>
      <c r="AR35" s="30"/>
      <c r="BE35" s="29"/>
    </row>
    <row r="36" spans="1:57" s="2" customFormat="1" ht="6.95" customHeight="1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30"/>
      <c r="BE36" s="29"/>
    </row>
    <row r="37" spans="1:57" s="2" customFormat="1" ht="14.45" customHeight="1">
      <c r="A37" s="29"/>
      <c r="B37" s="30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30"/>
      <c r="BE37" s="29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39"/>
      <c r="D49" s="40" t="s">
        <v>48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49</v>
      </c>
      <c r="AI49" s="41"/>
      <c r="AJ49" s="41"/>
      <c r="AK49" s="41"/>
      <c r="AL49" s="41"/>
      <c r="AM49" s="41"/>
      <c r="AN49" s="41"/>
      <c r="AO49" s="41"/>
      <c r="AR49" s="39"/>
    </row>
    <row r="50" spans="1:57">
      <c r="B50" s="17"/>
      <c r="AR50" s="17"/>
    </row>
    <row r="51" spans="1:57">
      <c r="B51" s="17"/>
      <c r="AR51" s="17"/>
    </row>
    <row r="52" spans="1:57">
      <c r="B52" s="17"/>
      <c r="AR52" s="17"/>
    </row>
    <row r="53" spans="1:57">
      <c r="B53" s="17"/>
      <c r="AR53" s="17"/>
    </row>
    <row r="54" spans="1:57">
      <c r="B54" s="17"/>
      <c r="AR54" s="17"/>
    </row>
    <row r="55" spans="1:57">
      <c r="B55" s="17"/>
      <c r="AR55" s="17"/>
    </row>
    <row r="56" spans="1:57">
      <c r="B56" s="17"/>
      <c r="AR56" s="17"/>
    </row>
    <row r="57" spans="1:57">
      <c r="B57" s="17"/>
      <c r="AR57" s="17"/>
    </row>
    <row r="58" spans="1:57">
      <c r="B58" s="17"/>
      <c r="AR58" s="17"/>
    </row>
    <row r="59" spans="1:57">
      <c r="B59" s="17"/>
      <c r="AR59" s="17"/>
    </row>
    <row r="60" spans="1:57" s="2" customFormat="1" ht="12.75">
      <c r="A60" s="29"/>
      <c r="B60" s="30"/>
      <c r="C60" s="29"/>
      <c r="D60" s="42" t="s">
        <v>50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2" t="s">
        <v>51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2" t="s">
        <v>50</v>
      </c>
      <c r="AI60" s="32"/>
      <c r="AJ60" s="32"/>
      <c r="AK60" s="32"/>
      <c r="AL60" s="32"/>
      <c r="AM60" s="42" t="s">
        <v>51</v>
      </c>
      <c r="AN60" s="32"/>
      <c r="AO60" s="32"/>
      <c r="AP60" s="29"/>
      <c r="AQ60" s="29"/>
      <c r="AR60" s="30"/>
      <c r="BE60" s="29"/>
    </row>
    <row r="61" spans="1:57">
      <c r="B61" s="17"/>
      <c r="AR61" s="17"/>
    </row>
    <row r="62" spans="1:57">
      <c r="B62" s="17"/>
      <c r="AR62" s="17"/>
    </row>
    <row r="63" spans="1:57">
      <c r="B63" s="17"/>
      <c r="AR63" s="17"/>
    </row>
    <row r="64" spans="1:57" s="2" customFormat="1" ht="12.75">
      <c r="A64" s="29"/>
      <c r="B64" s="30"/>
      <c r="C64" s="29"/>
      <c r="D64" s="40" t="s">
        <v>52</v>
      </c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0" t="s">
        <v>53</v>
      </c>
      <c r="AI64" s="43"/>
      <c r="AJ64" s="43"/>
      <c r="AK64" s="43"/>
      <c r="AL64" s="43"/>
      <c r="AM64" s="43"/>
      <c r="AN64" s="43"/>
      <c r="AO64" s="43"/>
      <c r="AP64" s="29"/>
      <c r="AQ64" s="29"/>
      <c r="AR64" s="30"/>
      <c r="BE64" s="29"/>
    </row>
    <row r="65" spans="1:57">
      <c r="B65" s="17"/>
      <c r="AR65" s="17"/>
    </row>
    <row r="66" spans="1:57">
      <c r="B66" s="17"/>
      <c r="AR66" s="17"/>
    </row>
    <row r="67" spans="1:57">
      <c r="B67" s="17"/>
      <c r="AR67" s="17"/>
    </row>
    <row r="68" spans="1:57">
      <c r="B68" s="17"/>
      <c r="AR68" s="17"/>
    </row>
    <row r="69" spans="1:57">
      <c r="B69" s="17"/>
      <c r="AR69" s="17"/>
    </row>
    <row r="70" spans="1:57">
      <c r="B70" s="17"/>
      <c r="AR70" s="17"/>
    </row>
    <row r="71" spans="1:57">
      <c r="B71" s="17"/>
      <c r="AR71" s="17"/>
    </row>
    <row r="72" spans="1:57">
      <c r="B72" s="17"/>
      <c r="AR72" s="17"/>
    </row>
    <row r="73" spans="1:57">
      <c r="B73" s="17"/>
      <c r="AR73" s="17"/>
    </row>
    <row r="74" spans="1:57">
      <c r="B74" s="17"/>
      <c r="AR74" s="17"/>
    </row>
    <row r="75" spans="1:57" s="2" customFormat="1" ht="12.75">
      <c r="A75" s="29"/>
      <c r="B75" s="30"/>
      <c r="C75" s="29"/>
      <c r="D75" s="42" t="s">
        <v>50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2" t="s">
        <v>51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2" t="s">
        <v>50</v>
      </c>
      <c r="AI75" s="32"/>
      <c r="AJ75" s="32"/>
      <c r="AK75" s="32"/>
      <c r="AL75" s="32"/>
      <c r="AM75" s="42" t="s">
        <v>51</v>
      </c>
      <c r="AN75" s="32"/>
      <c r="AO75" s="32"/>
      <c r="AP75" s="29"/>
      <c r="AQ75" s="29"/>
      <c r="AR75" s="30"/>
      <c r="BE75" s="29"/>
    </row>
    <row r="76" spans="1:57" s="2" customFormat="1">
      <c r="A76" s="29"/>
      <c r="B76" s="30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30"/>
      <c r="BE76" s="29"/>
    </row>
    <row r="77" spans="1:57" s="2" customFormat="1" ht="6.95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30"/>
      <c r="BE77" s="29"/>
    </row>
    <row r="81" spans="1:91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30"/>
      <c r="BE81" s="29"/>
    </row>
    <row r="82" spans="1:91" s="2" customFormat="1" ht="24.95" customHeight="1">
      <c r="A82" s="29"/>
      <c r="B82" s="30"/>
      <c r="C82" s="18" t="s">
        <v>54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30"/>
      <c r="BE82" s="29"/>
    </row>
    <row r="83" spans="1:91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30"/>
      <c r="BE83" s="29"/>
    </row>
    <row r="84" spans="1:91" s="4" customFormat="1" ht="12" customHeight="1">
      <c r="B84" s="48"/>
      <c r="C84" s="24" t="s">
        <v>12</v>
      </c>
      <c r="L84" s="4" t="str">
        <f>K5</f>
        <v>01</v>
      </c>
      <c r="AR84" s="48"/>
    </row>
    <row r="85" spans="1:91" s="5" customFormat="1" ht="36.950000000000003" customHeight="1">
      <c r="B85" s="49"/>
      <c r="C85" s="50" t="s">
        <v>15</v>
      </c>
      <c r="L85" s="197" t="str">
        <f>K6</f>
        <v>Zateplenie budovy OcU v obci Sklabiná</v>
      </c>
      <c r="M85" s="198"/>
      <c r="N85" s="198"/>
      <c r="O85" s="198"/>
      <c r="P85" s="198"/>
      <c r="Q85" s="198"/>
      <c r="R85" s="198"/>
      <c r="S85" s="198"/>
      <c r="T85" s="198"/>
      <c r="U85" s="198"/>
      <c r="V85" s="198"/>
      <c r="W85" s="198"/>
      <c r="X85" s="198"/>
      <c r="Y85" s="198"/>
      <c r="Z85" s="198"/>
      <c r="AA85" s="198"/>
      <c r="AB85" s="198"/>
      <c r="AC85" s="198"/>
      <c r="AD85" s="198"/>
      <c r="AE85" s="198"/>
      <c r="AF85" s="198"/>
      <c r="AG85" s="198"/>
      <c r="AH85" s="198"/>
      <c r="AI85" s="198"/>
      <c r="AJ85" s="198"/>
      <c r="AK85" s="198"/>
      <c r="AL85" s="198"/>
      <c r="AM85" s="198"/>
      <c r="AN85" s="198"/>
      <c r="AO85" s="198"/>
      <c r="AR85" s="49"/>
    </row>
    <row r="86" spans="1:91" s="2" customFormat="1" ht="6.95" customHeight="1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30"/>
      <c r="BE86" s="29"/>
    </row>
    <row r="87" spans="1:91" s="2" customFormat="1" ht="12" customHeight="1">
      <c r="A87" s="29"/>
      <c r="B87" s="30"/>
      <c r="C87" s="24" t="s">
        <v>19</v>
      </c>
      <c r="D87" s="29"/>
      <c r="E87" s="29"/>
      <c r="F87" s="29"/>
      <c r="G87" s="29"/>
      <c r="H87" s="29"/>
      <c r="I87" s="29"/>
      <c r="J87" s="29"/>
      <c r="K87" s="29"/>
      <c r="L87" s="51" t="str">
        <f>IF(K8="","",K8)</f>
        <v>Sklabiná č.211</v>
      </c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4" t="s">
        <v>21</v>
      </c>
      <c r="AJ87" s="29"/>
      <c r="AK87" s="29"/>
      <c r="AL87" s="29"/>
      <c r="AM87" s="199" t="str">
        <f>IF(AN8= "","",AN8)</f>
        <v>21. 1. 2020</v>
      </c>
      <c r="AN87" s="199"/>
      <c r="AO87" s="29"/>
      <c r="AP87" s="29"/>
      <c r="AQ87" s="29"/>
      <c r="AR87" s="30"/>
      <c r="BE87" s="29"/>
    </row>
    <row r="88" spans="1:91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30"/>
      <c r="BE88" s="29"/>
    </row>
    <row r="89" spans="1:91" s="2" customFormat="1" ht="15.2" customHeight="1">
      <c r="A89" s="29"/>
      <c r="B89" s="30"/>
      <c r="C89" s="24" t="s">
        <v>23</v>
      </c>
      <c r="D89" s="29"/>
      <c r="E89" s="29"/>
      <c r="F89" s="29"/>
      <c r="G89" s="29"/>
      <c r="H89" s="29"/>
      <c r="I89" s="29"/>
      <c r="J89" s="29"/>
      <c r="K89" s="29"/>
      <c r="L89" s="4" t="str">
        <f>IF(E11= "","",E11)</f>
        <v>OcU Sklabiná</v>
      </c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4" t="s">
        <v>29</v>
      </c>
      <c r="AJ89" s="29"/>
      <c r="AK89" s="29"/>
      <c r="AL89" s="29"/>
      <c r="AM89" s="200" t="str">
        <f>IF(E17="","",E17)</f>
        <v>Ing. Štefan ADAM</v>
      </c>
      <c r="AN89" s="201"/>
      <c r="AO89" s="201"/>
      <c r="AP89" s="201"/>
      <c r="AQ89" s="29"/>
      <c r="AR89" s="30"/>
      <c r="AS89" s="202" t="s">
        <v>55</v>
      </c>
      <c r="AT89" s="203"/>
      <c r="AU89" s="53"/>
      <c r="AV89" s="53"/>
      <c r="AW89" s="53"/>
      <c r="AX89" s="53"/>
      <c r="AY89" s="53"/>
      <c r="AZ89" s="53"/>
      <c r="BA89" s="53"/>
      <c r="BB89" s="53"/>
      <c r="BC89" s="53"/>
      <c r="BD89" s="54"/>
      <c r="BE89" s="29"/>
    </row>
    <row r="90" spans="1:91" s="2" customFormat="1" ht="15.2" customHeight="1">
      <c r="A90" s="29"/>
      <c r="B90" s="30"/>
      <c r="C90" s="24" t="s">
        <v>27</v>
      </c>
      <c r="D90" s="29"/>
      <c r="E90" s="29"/>
      <c r="F90" s="29"/>
      <c r="G90" s="29"/>
      <c r="H90" s="29"/>
      <c r="I90" s="29"/>
      <c r="J90" s="29"/>
      <c r="K90" s="29"/>
      <c r="L90" s="4" t="str">
        <f>IF(E14= "Vyplň údaj","",E14)</f>
        <v/>
      </c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4" t="s">
        <v>32</v>
      </c>
      <c r="AJ90" s="29"/>
      <c r="AK90" s="29"/>
      <c r="AL90" s="29"/>
      <c r="AM90" s="200" t="str">
        <f>IF(E20="","",E20)</f>
        <v>AM design sro</v>
      </c>
      <c r="AN90" s="201"/>
      <c r="AO90" s="201"/>
      <c r="AP90" s="201"/>
      <c r="AQ90" s="29"/>
      <c r="AR90" s="30"/>
      <c r="AS90" s="204"/>
      <c r="AT90" s="205"/>
      <c r="AU90" s="55"/>
      <c r="AV90" s="55"/>
      <c r="AW90" s="55"/>
      <c r="AX90" s="55"/>
      <c r="AY90" s="55"/>
      <c r="AZ90" s="55"/>
      <c r="BA90" s="55"/>
      <c r="BB90" s="55"/>
      <c r="BC90" s="55"/>
      <c r="BD90" s="56"/>
      <c r="BE90" s="29"/>
    </row>
    <row r="91" spans="1:91" s="2" customFormat="1" ht="10.9" customHeight="1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30"/>
      <c r="AS91" s="204"/>
      <c r="AT91" s="205"/>
      <c r="AU91" s="55"/>
      <c r="AV91" s="55"/>
      <c r="AW91" s="55"/>
      <c r="AX91" s="55"/>
      <c r="AY91" s="55"/>
      <c r="AZ91" s="55"/>
      <c r="BA91" s="55"/>
      <c r="BB91" s="55"/>
      <c r="BC91" s="55"/>
      <c r="BD91" s="56"/>
      <c r="BE91" s="29"/>
    </row>
    <row r="92" spans="1:91" s="2" customFormat="1" ht="29.25" customHeight="1">
      <c r="A92" s="29"/>
      <c r="B92" s="30"/>
      <c r="C92" s="187" t="s">
        <v>56</v>
      </c>
      <c r="D92" s="188"/>
      <c r="E92" s="188"/>
      <c r="F92" s="188"/>
      <c r="G92" s="188"/>
      <c r="H92" s="57"/>
      <c r="I92" s="189" t="s">
        <v>57</v>
      </c>
      <c r="J92" s="188"/>
      <c r="K92" s="188"/>
      <c r="L92" s="188"/>
      <c r="M92" s="188"/>
      <c r="N92" s="188"/>
      <c r="O92" s="188"/>
      <c r="P92" s="188"/>
      <c r="Q92" s="188"/>
      <c r="R92" s="188"/>
      <c r="S92" s="188"/>
      <c r="T92" s="188"/>
      <c r="U92" s="188"/>
      <c r="V92" s="188"/>
      <c r="W92" s="188"/>
      <c r="X92" s="188"/>
      <c r="Y92" s="188"/>
      <c r="Z92" s="188"/>
      <c r="AA92" s="188"/>
      <c r="AB92" s="188"/>
      <c r="AC92" s="188"/>
      <c r="AD92" s="188"/>
      <c r="AE92" s="188"/>
      <c r="AF92" s="188"/>
      <c r="AG92" s="190" t="s">
        <v>58</v>
      </c>
      <c r="AH92" s="188"/>
      <c r="AI92" s="188"/>
      <c r="AJ92" s="188"/>
      <c r="AK92" s="188"/>
      <c r="AL92" s="188"/>
      <c r="AM92" s="188"/>
      <c r="AN92" s="189" t="s">
        <v>59</v>
      </c>
      <c r="AO92" s="188"/>
      <c r="AP92" s="191"/>
      <c r="AQ92" s="58" t="s">
        <v>60</v>
      </c>
      <c r="AR92" s="30"/>
      <c r="AS92" s="59" t="s">
        <v>61</v>
      </c>
      <c r="AT92" s="60" t="s">
        <v>62</v>
      </c>
      <c r="AU92" s="60" t="s">
        <v>63</v>
      </c>
      <c r="AV92" s="60" t="s">
        <v>64</v>
      </c>
      <c r="AW92" s="60" t="s">
        <v>65</v>
      </c>
      <c r="AX92" s="60" t="s">
        <v>66</v>
      </c>
      <c r="AY92" s="60" t="s">
        <v>67</v>
      </c>
      <c r="AZ92" s="60" t="s">
        <v>68</v>
      </c>
      <c r="BA92" s="60" t="s">
        <v>69</v>
      </c>
      <c r="BB92" s="60" t="s">
        <v>70</v>
      </c>
      <c r="BC92" s="60" t="s">
        <v>71</v>
      </c>
      <c r="BD92" s="61" t="s">
        <v>72</v>
      </c>
      <c r="BE92" s="29"/>
    </row>
    <row r="93" spans="1:91" s="2" customFormat="1" ht="10.9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30"/>
      <c r="AS93" s="62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4"/>
      <c r="BE93" s="29"/>
    </row>
    <row r="94" spans="1:91" s="6" customFormat="1" ht="32.450000000000003" customHeight="1">
      <c r="B94" s="65"/>
      <c r="C94" s="66" t="s">
        <v>73</v>
      </c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195">
        <f>ROUND(AG95,2)</f>
        <v>0</v>
      </c>
      <c r="AH94" s="195"/>
      <c r="AI94" s="195"/>
      <c r="AJ94" s="195"/>
      <c r="AK94" s="195"/>
      <c r="AL94" s="195"/>
      <c r="AM94" s="195"/>
      <c r="AN94" s="196">
        <f>SUM(AG94,AT94)</f>
        <v>0</v>
      </c>
      <c r="AO94" s="196"/>
      <c r="AP94" s="196"/>
      <c r="AQ94" s="69" t="s">
        <v>1</v>
      </c>
      <c r="AR94" s="65"/>
      <c r="AS94" s="70">
        <f>ROUND(AS95,2)</f>
        <v>0</v>
      </c>
      <c r="AT94" s="71">
        <f>ROUND(SUM(AV94:AW94),2)</f>
        <v>0</v>
      </c>
      <c r="AU94" s="72">
        <f>ROUND(AU95,5)</f>
        <v>0</v>
      </c>
      <c r="AV94" s="71">
        <f>ROUND(AZ94*L29,2)</f>
        <v>0</v>
      </c>
      <c r="AW94" s="71">
        <f>ROUND(BA94*L30,2)</f>
        <v>0</v>
      </c>
      <c r="AX94" s="71">
        <f>ROUND(BB94*L29,2)</f>
        <v>0</v>
      </c>
      <c r="AY94" s="71">
        <f>ROUND(BC94*L30,2)</f>
        <v>0</v>
      </c>
      <c r="AZ94" s="71">
        <f>ROUND(AZ95,2)</f>
        <v>0</v>
      </c>
      <c r="BA94" s="71">
        <f>ROUND(BA95,2)</f>
        <v>0</v>
      </c>
      <c r="BB94" s="71">
        <f>ROUND(BB95,2)</f>
        <v>0</v>
      </c>
      <c r="BC94" s="71">
        <f>ROUND(BC95,2)</f>
        <v>0</v>
      </c>
      <c r="BD94" s="73">
        <f>ROUND(BD95,2)</f>
        <v>0</v>
      </c>
      <c r="BS94" s="74" t="s">
        <v>74</v>
      </c>
      <c r="BT94" s="74" t="s">
        <v>75</v>
      </c>
      <c r="BU94" s="75" t="s">
        <v>76</v>
      </c>
      <c r="BV94" s="74" t="s">
        <v>77</v>
      </c>
      <c r="BW94" s="74" t="s">
        <v>4</v>
      </c>
      <c r="BX94" s="74" t="s">
        <v>78</v>
      </c>
      <c r="CL94" s="74" t="s">
        <v>1</v>
      </c>
    </row>
    <row r="95" spans="1:91" s="7" customFormat="1" ht="16.5" customHeight="1">
      <c r="A95" s="76" t="s">
        <v>79</v>
      </c>
      <c r="B95" s="77"/>
      <c r="C95" s="78"/>
      <c r="D95" s="194" t="s">
        <v>13</v>
      </c>
      <c r="E95" s="194"/>
      <c r="F95" s="194"/>
      <c r="G95" s="194"/>
      <c r="H95" s="194"/>
      <c r="I95" s="79"/>
      <c r="J95" s="194" t="s">
        <v>16</v>
      </c>
      <c r="K95" s="194"/>
      <c r="L95" s="194"/>
      <c r="M95" s="194"/>
      <c r="N95" s="194"/>
      <c r="O95" s="194"/>
      <c r="P95" s="194"/>
      <c r="Q95" s="194"/>
      <c r="R95" s="194"/>
      <c r="S95" s="194"/>
      <c r="T95" s="194"/>
      <c r="U95" s="194"/>
      <c r="V95" s="194"/>
      <c r="W95" s="194"/>
      <c r="X95" s="194"/>
      <c r="Y95" s="194"/>
      <c r="Z95" s="194"/>
      <c r="AA95" s="194"/>
      <c r="AB95" s="194"/>
      <c r="AC95" s="194"/>
      <c r="AD95" s="194"/>
      <c r="AE95" s="194"/>
      <c r="AF95" s="194"/>
      <c r="AG95" s="192">
        <f>'01 - Zateplenie budovy Oc...'!J30</f>
        <v>0</v>
      </c>
      <c r="AH95" s="193"/>
      <c r="AI95" s="193"/>
      <c r="AJ95" s="193"/>
      <c r="AK95" s="193"/>
      <c r="AL95" s="193"/>
      <c r="AM95" s="193"/>
      <c r="AN95" s="192">
        <f>SUM(AG95,AT95)</f>
        <v>0</v>
      </c>
      <c r="AO95" s="193"/>
      <c r="AP95" s="193"/>
      <c r="AQ95" s="80" t="s">
        <v>80</v>
      </c>
      <c r="AR95" s="77"/>
      <c r="AS95" s="81">
        <v>0</v>
      </c>
      <c r="AT95" s="82">
        <f>ROUND(SUM(AV95:AW95),2)</f>
        <v>0</v>
      </c>
      <c r="AU95" s="83">
        <f>'01 - Zateplenie budovy Oc...'!P125</f>
        <v>0</v>
      </c>
      <c r="AV95" s="82">
        <f>'01 - Zateplenie budovy Oc...'!J33</f>
        <v>0</v>
      </c>
      <c r="AW95" s="82">
        <f>'01 - Zateplenie budovy Oc...'!J34</f>
        <v>0</v>
      </c>
      <c r="AX95" s="82">
        <f>'01 - Zateplenie budovy Oc...'!J35</f>
        <v>0</v>
      </c>
      <c r="AY95" s="82">
        <f>'01 - Zateplenie budovy Oc...'!J36</f>
        <v>0</v>
      </c>
      <c r="AZ95" s="82">
        <f>'01 - Zateplenie budovy Oc...'!F33</f>
        <v>0</v>
      </c>
      <c r="BA95" s="82">
        <f>'01 - Zateplenie budovy Oc...'!F34</f>
        <v>0</v>
      </c>
      <c r="BB95" s="82">
        <f>'01 - Zateplenie budovy Oc...'!F35</f>
        <v>0</v>
      </c>
      <c r="BC95" s="82">
        <f>'01 - Zateplenie budovy Oc...'!F36</f>
        <v>0</v>
      </c>
      <c r="BD95" s="84">
        <f>'01 - Zateplenie budovy Oc...'!F37</f>
        <v>0</v>
      </c>
      <c r="BT95" s="85" t="s">
        <v>81</v>
      </c>
      <c r="BV95" s="85" t="s">
        <v>77</v>
      </c>
      <c r="BW95" s="85" t="s">
        <v>82</v>
      </c>
      <c r="BX95" s="85" t="s">
        <v>4</v>
      </c>
      <c r="CL95" s="85" t="s">
        <v>1</v>
      </c>
      <c r="CM95" s="85" t="s">
        <v>75</v>
      </c>
    </row>
    <row r="96" spans="1:91" s="2" customFormat="1" ht="30" customHeight="1">
      <c r="A96" s="29"/>
      <c r="B96" s="30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30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</row>
    <row r="97" spans="1:57" s="2" customFormat="1" ht="6.95" customHeight="1">
      <c r="A97" s="29"/>
      <c r="B97" s="44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30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</row>
  </sheetData>
  <mergeCells count="42">
    <mergeCell ref="W30:AE30"/>
    <mergeCell ref="AK30:AO30"/>
    <mergeCell ref="L30:P30"/>
    <mergeCell ref="W31:AE31"/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AN95:AP95"/>
    <mergeCell ref="AG95:AM95"/>
    <mergeCell ref="D95:H95"/>
    <mergeCell ref="J95:AF95"/>
    <mergeCell ref="AG94:AM94"/>
    <mergeCell ref="AN94:AP94"/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</mergeCells>
  <hyperlinks>
    <hyperlink ref="A95" location="'01 - Zateplenie budovy Oc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87"/>
  <sheetViews>
    <sheetView showGridLines="0" tabSelected="1" topLeftCell="A106" workbookViewId="0">
      <selection activeCell="H128" sqref="H128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86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86"/>
      <c r="L2" s="185" t="s">
        <v>5</v>
      </c>
      <c r="M2" s="186"/>
      <c r="N2" s="186"/>
      <c r="O2" s="186"/>
      <c r="P2" s="186"/>
      <c r="Q2" s="186"/>
      <c r="R2" s="186"/>
      <c r="S2" s="186"/>
      <c r="T2" s="186"/>
      <c r="U2" s="186"/>
      <c r="V2" s="186"/>
      <c r="AT2" s="14" t="s">
        <v>82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87"/>
      <c r="J3" s="16"/>
      <c r="K3" s="16"/>
      <c r="L3" s="17"/>
      <c r="AT3" s="14" t="s">
        <v>75</v>
      </c>
    </row>
    <row r="4" spans="1:46" s="1" customFormat="1" ht="24.95" customHeight="1">
      <c r="B4" s="17"/>
      <c r="D4" s="18" t="s">
        <v>83</v>
      </c>
      <c r="I4" s="86"/>
      <c r="L4" s="17"/>
      <c r="M4" s="88" t="s">
        <v>9</v>
      </c>
      <c r="AT4" s="14" t="s">
        <v>3</v>
      </c>
    </row>
    <row r="5" spans="1:46" s="1" customFormat="1" ht="6.95" customHeight="1">
      <c r="B5" s="17"/>
      <c r="I5" s="86"/>
      <c r="L5" s="17"/>
    </row>
    <row r="6" spans="1:46" s="1" customFormat="1" ht="12" customHeight="1">
      <c r="B6" s="17"/>
      <c r="D6" s="24" t="s">
        <v>15</v>
      </c>
      <c r="I6" s="86"/>
      <c r="L6" s="17"/>
    </row>
    <row r="7" spans="1:46" s="1" customFormat="1" ht="16.5" customHeight="1">
      <c r="B7" s="17"/>
      <c r="E7" s="225" t="str">
        <f>'Rekapitulácia stavby'!K6</f>
        <v>Zateplenie budovy OcU v obci Sklabiná</v>
      </c>
      <c r="F7" s="226"/>
      <c r="G7" s="226"/>
      <c r="H7" s="226"/>
      <c r="I7" s="86"/>
      <c r="L7" s="17"/>
    </row>
    <row r="8" spans="1:46" s="2" customFormat="1" ht="12" customHeight="1">
      <c r="A8" s="29"/>
      <c r="B8" s="30"/>
      <c r="C8" s="29"/>
      <c r="D8" s="24" t="s">
        <v>84</v>
      </c>
      <c r="E8" s="29"/>
      <c r="F8" s="29"/>
      <c r="G8" s="29"/>
      <c r="H8" s="29"/>
      <c r="I8" s="89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97" t="s">
        <v>85</v>
      </c>
      <c r="F9" s="224"/>
      <c r="G9" s="224"/>
      <c r="H9" s="224"/>
      <c r="I9" s="89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89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17</v>
      </c>
      <c r="E11" s="29"/>
      <c r="F11" s="22" t="s">
        <v>1</v>
      </c>
      <c r="G11" s="29"/>
      <c r="H11" s="29"/>
      <c r="I11" s="90" t="s">
        <v>18</v>
      </c>
      <c r="J11" s="22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19</v>
      </c>
      <c r="E12" s="29"/>
      <c r="F12" s="22" t="s">
        <v>20</v>
      </c>
      <c r="G12" s="29"/>
      <c r="H12" s="29"/>
      <c r="I12" s="90" t="s">
        <v>21</v>
      </c>
      <c r="J12" s="52" t="str">
        <f>'Rekapitulácia stavby'!AN8</f>
        <v>21. 1. 2020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89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23</v>
      </c>
      <c r="E14" s="29"/>
      <c r="F14" s="29"/>
      <c r="G14" s="29"/>
      <c r="H14" s="29"/>
      <c r="I14" s="90" t="s">
        <v>24</v>
      </c>
      <c r="J14" s="22" t="s">
        <v>1</v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25</v>
      </c>
      <c r="F15" s="29"/>
      <c r="G15" s="29"/>
      <c r="H15" s="29"/>
      <c r="I15" s="90" t="s">
        <v>26</v>
      </c>
      <c r="J15" s="22" t="s">
        <v>1</v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89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27</v>
      </c>
      <c r="E17" s="29"/>
      <c r="F17" s="29"/>
      <c r="G17" s="29"/>
      <c r="H17" s="29"/>
      <c r="I17" s="90" t="s">
        <v>24</v>
      </c>
      <c r="J17" s="25" t="str">
        <f>'Rekapitulácia stavby'!AN13</f>
        <v>Vyplň údaj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27" t="str">
        <f>'Rekapitulácia stavby'!E14</f>
        <v>Vyplň údaj</v>
      </c>
      <c r="F18" s="216"/>
      <c r="G18" s="216"/>
      <c r="H18" s="216"/>
      <c r="I18" s="90" t="s">
        <v>26</v>
      </c>
      <c r="J18" s="25" t="str">
        <f>'Rekapitulácia stavby'!AN14</f>
        <v>Vyplň údaj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89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29</v>
      </c>
      <c r="E20" s="29"/>
      <c r="F20" s="29"/>
      <c r="G20" s="29"/>
      <c r="H20" s="29"/>
      <c r="I20" s="90" t="s">
        <v>24</v>
      </c>
      <c r="J20" s="22" t="s">
        <v>1</v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">
        <v>30</v>
      </c>
      <c r="F21" s="29"/>
      <c r="G21" s="29"/>
      <c r="H21" s="29"/>
      <c r="I21" s="90" t="s">
        <v>26</v>
      </c>
      <c r="J21" s="22" t="s">
        <v>1</v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89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32</v>
      </c>
      <c r="E23" s="29"/>
      <c r="F23" s="29"/>
      <c r="G23" s="29"/>
      <c r="H23" s="29"/>
      <c r="I23" s="90" t="s">
        <v>24</v>
      </c>
      <c r="J23" s="22" t="s">
        <v>1</v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">
        <v>33</v>
      </c>
      <c r="F24" s="29"/>
      <c r="G24" s="29"/>
      <c r="H24" s="29"/>
      <c r="I24" s="90" t="s">
        <v>26</v>
      </c>
      <c r="J24" s="22" t="s">
        <v>1</v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89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34</v>
      </c>
      <c r="E26" s="29"/>
      <c r="F26" s="29"/>
      <c r="G26" s="29"/>
      <c r="H26" s="29"/>
      <c r="I26" s="89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1"/>
      <c r="B27" s="92"/>
      <c r="C27" s="91"/>
      <c r="D27" s="91"/>
      <c r="E27" s="220" t="s">
        <v>1</v>
      </c>
      <c r="F27" s="220"/>
      <c r="G27" s="220"/>
      <c r="H27" s="220"/>
      <c r="I27" s="93"/>
      <c r="J27" s="91"/>
      <c r="K27" s="91"/>
      <c r="L27" s="94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89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3"/>
      <c r="E29" s="63"/>
      <c r="F29" s="63"/>
      <c r="G29" s="63"/>
      <c r="H29" s="63"/>
      <c r="I29" s="95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6" t="s">
        <v>35</v>
      </c>
      <c r="E30" s="29"/>
      <c r="F30" s="29"/>
      <c r="G30" s="29"/>
      <c r="H30" s="29"/>
      <c r="I30" s="89"/>
      <c r="J30" s="68">
        <f>ROUND(J125,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3"/>
      <c r="E31" s="63"/>
      <c r="F31" s="63"/>
      <c r="G31" s="63"/>
      <c r="H31" s="63"/>
      <c r="I31" s="95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37</v>
      </c>
      <c r="G32" s="29"/>
      <c r="H32" s="29"/>
      <c r="I32" s="97" t="s">
        <v>36</v>
      </c>
      <c r="J32" s="33" t="s">
        <v>38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8" t="s">
        <v>39</v>
      </c>
      <c r="E33" s="24" t="s">
        <v>40</v>
      </c>
      <c r="F33" s="99">
        <f>ROUND((SUM(BE125:BE186)),  2)</f>
        <v>0</v>
      </c>
      <c r="G33" s="29"/>
      <c r="H33" s="29"/>
      <c r="I33" s="100">
        <v>0.2</v>
      </c>
      <c r="J33" s="99">
        <f>ROUND(((SUM(BE125:BE186))*I33),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4" t="s">
        <v>41</v>
      </c>
      <c r="F34" s="99">
        <f>ROUND((SUM(BF125:BF186)),  2)</f>
        <v>0</v>
      </c>
      <c r="G34" s="29"/>
      <c r="H34" s="29"/>
      <c r="I34" s="100">
        <v>0.2</v>
      </c>
      <c r="J34" s="99">
        <f>ROUND(((SUM(BF125:BF186))*I34),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42</v>
      </c>
      <c r="F35" s="99">
        <f>ROUND((SUM(BG125:BG186)),  2)</f>
        <v>0</v>
      </c>
      <c r="G35" s="29"/>
      <c r="H35" s="29"/>
      <c r="I35" s="100">
        <v>0.2</v>
      </c>
      <c r="J35" s="99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43</v>
      </c>
      <c r="F36" s="99">
        <f>ROUND((SUM(BH125:BH186)),  2)</f>
        <v>0</v>
      </c>
      <c r="G36" s="29"/>
      <c r="H36" s="29"/>
      <c r="I36" s="100">
        <v>0.2</v>
      </c>
      <c r="J36" s="99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44</v>
      </c>
      <c r="F37" s="99">
        <f>ROUND((SUM(BI125:BI186)),  2)</f>
        <v>0</v>
      </c>
      <c r="G37" s="29"/>
      <c r="H37" s="29"/>
      <c r="I37" s="100">
        <v>0</v>
      </c>
      <c r="J37" s="99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89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1"/>
      <c r="D39" s="102" t="s">
        <v>45</v>
      </c>
      <c r="E39" s="57"/>
      <c r="F39" s="57"/>
      <c r="G39" s="103" t="s">
        <v>46</v>
      </c>
      <c r="H39" s="104" t="s">
        <v>47</v>
      </c>
      <c r="I39" s="105"/>
      <c r="J39" s="106">
        <f>SUM(J30:J37)</f>
        <v>0</v>
      </c>
      <c r="K39" s="107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89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I41" s="86"/>
      <c r="L41" s="17"/>
    </row>
    <row r="42" spans="1:31" s="1" customFormat="1" ht="14.45" customHeight="1">
      <c r="B42" s="17"/>
      <c r="I42" s="86"/>
      <c r="L42" s="17"/>
    </row>
    <row r="43" spans="1:31" s="1" customFormat="1" ht="14.45" customHeight="1">
      <c r="B43" s="17"/>
      <c r="I43" s="86"/>
      <c r="L43" s="17"/>
    </row>
    <row r="44" spans="1:31" s="1" customFormat="1" ht="14.45" customHeight="1">
      <c r="B44" s="17"/>
      <c r="I44" s="86"/>
      <c r="L44" s="17"/>
    </row>
    <row r="45" spans="1:31" s="1" customFormat="1" ht="14.45" customHeight="1">
      <c r="B45" s="17"/>
      <c r="I45" s="86"/>
      <c r="L45" s="17"/>
    </row>
    <row r="46" spans="1:31" s="1" customFormat="1" ht="14.45" customHeight="1">
      <c r="B46" s="17"/>
      <c r="I46" s="86"/>
      <c r="L46" s="17"/>
    </row>
    <row r="47" spans="1:31" s="1" customFormat="1" ht="14.45" customHeight="1">
      <c r="B47" s="17"/>
      <c r="I47" s="86"/>
      <c r="L47" s="17"/>
    </row>
    <row r="48" spans="1:31" s="1" customFormat="1" ht="14.45" customHeight="1">
      <c r="B48" s="17"/>
      <c r="I48" s="86"/>
      <c r="L48" s="17"/>
    </row>
    <row r="49" spans="1:31" s="1" customFormat="1" ht="14.45" customHeight="1">
      <c r="B49" s="17"/>
      <c r="I49" s="86"/>
      <c r="L49" s="17"/>
    </row>
    <row r="50" spans="1:31" s="2" customFormat="1" ht="14.45" customHeight="1">
      <c r="B50" s="39"/>
      <c r="D50" s="40" t="s">
        <v>48</v>
      </c>
      <c r="E50" s="41"/>
      <c r="F50" s="41"/>
      <c r="G50" s="40" t="s">
        <v>49</v>
      </c>
      <c r="H50" s="41"/>
      <c r="I50" s="108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9"/>
      <c r="B61" s="30"/>
      <c r="C61" s="29"/>
      <c r="D61" s="42" t="s">
        <v>50</v>
      </c>
      <c r="E61" s="32"/>
      <c r="F61" s="109" t="s">
        <v>51</v>
      </c>
      <c r="G61" s="42" t="s">
        <v>50</v>
      </c>
      <c r="H61" s="32"/>
      <c r="I61" s="110"/>
      <c r="J61" s="111" t="s">
        <v>51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9"/>
      <c r="B65" s="30"/>
      <c r="C65" s="29"/>
      <c r="D65" s="40" t="s">
        <v>52</v>
      </c>
      <c r="E65" s="43"/>
      <c r="F65" s="43"/>
      <c r="G65" s="40" t="s">
        <v>53</v>
      </c>
      <c r="H65" s="43"/>
      <c r="I65" s="112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9"/>
      <c r="B76" s="30"/>
      <c r="C76" s="29"/>
      <c r="D76" s="42" t="s">
        <v>50</v>
      </c>
      <c r="E76" s="32"/>
      <c r="F76" s="109" t="s">
        <v>51</v>
      </c>
      <c r="G76" s="42" t="s">
        <v>50</v>
      </c>
      <c r="H76" s="32"/>
      <c r="I76" s="110"/>
      <c r="J76" s="111" t="s">
        <v>51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4"/>
      <c r="C77" s="45"/>
      <c r="D77" s="45"/>
      <c r="E77" s="45"/>
      <c r="F77" s="45"/>
      <c r="G77" s="45"/>
      <c r="H77" s="45"/>
      <c r="I77" s="113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114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86</v>
      </c>
      <c r="D82" s="29"/>
      <c r="E82" s="29"/>
      <c r="F82" s="29"/>
      <c r="G82" s="29"/>
      <c r="H82" s="29"/>
      <c r="I82" s="8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8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8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25" t="str">
        <f>E7</f>
        <v>Zateplenie budovy OcU v obci Sklabiná</v>
      </c>
      <c r="F85" s="226"/>
      <c r="G85" s="226"/>
      <c r="H85" s="226"/>
      <c r="I85" s="8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84</v>
      </c>
      <c r="D86" s="29"/>
      <c r="E86" s="29"/>
      <c r="F86" s="29"/>
      <c r="G86" s="29"/>
      <c r="H86" s="29"/>
      <c r="I86" s="89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97" t="str">
        <f>E9</f>
        <v>01 - Zateplenie budovy OcU v obci Sklabiná</v>
      </c>
      <c r="F87" s="224"/>
      <c r="G87" s="224"/>
      <c r="H87" s="224"/>
      <c r="I87" s="89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89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19</v>
      </c>
      <c r="D89" s="29"/>
      <c r="E89" s="29"/>
      <c r="F89" s="22" t="str">
        <f>F12</f>
        <v>Sklabiná č.211</v>
      </c>
      <c r="G89" s="29"/>
      <c r="H89" s="29"/>
      <c r="I89" s="90" t="s">
        <v>21</v>
      </c>
      <c r="J89" s="52" t="str">
        <f>IF(J12="","",J12)</f>
        <v>21. 1. 2020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8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23</v>
      </c>
      <c r="D91" s="29"/>
      <c r="E91" s="29"/>
      <c r="F91" s="22" t="str">
        <f>E15</f>
        <v>OcU Sklabiná</v>
      </c>
      <c r="G91" s="29"/>
      <c r="H91" s="29"/>
      <c r="I91" s="90" t="s">
        <v>29</v>
      </c>
      <c r="J91" s="27" t="str">
        <f>E21</f>
        <v>Ing. Štefan ADAM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27</v>
      </c>
      <c r="D92" s="29"/>
      <c r="E92" s="29"/>
      <c r="F92" s="22" t="str">
        <f>IF(E18="","",E18)</f>
        <v>Vyplň údaj</v>
      </c>
      <c r="G92" s="29"/>
      <c r="H92" s="29"/>
      <c r="I92" s="90" t="s">
        <v>32</v>
      </c>
      <c r="J92" s="27" t="str">
        <f>E24</f>
        <v>AM design sro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89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5" t="s">
        <v>87</v>
      </c>
      <c r="D94" s="101"/>
      <c r="E94" s="101"/>
      <c r="F94" s="101"/>
      <c r="G94" s="101"/>
      <c r="H94" s="101"/>
      <c r="I94" s="116"/>
      <c r="J94" s="117" t="s">
        <v>88</v>
      </c>
      <c r="K94" s="101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89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18" t="s">
        <v>89</v>
      </c>
      <c r="D96" s="29"/>
      <c r="E96" s="29"/>
      <c r="F96" s="29"/>
      <c r="G96" s="29"/>
      <c r="H96" s="29"/>
      <c r="I96" s="89"/>
      <c r="J96" s="68">
        <f>J125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90</v>
      </c>
    </row>
    <row r="97" spans="1:31" s="9" customFormat="1" ht="24.95" customHeight="1">
      <c r="B97" s="119"/>
      <c r="D97" s="120" t="s">
        <v>91</v>
      </c>
      <c r="E97" s="121"/>
      <c r="F97" s="121"/>
      <c r="G97" s="121"/>
      <c r="H97" s="121"/>
      <c r="I97" s="122"/>
      <c r="J97" s="123">
        <f>J126</f>
        <v>0</v>
      </c>
      <c r="L97" s="119"/>
    </row>
    <row r="98" spans="1:31" s="10" customFormat="1" ht="19.899999999999999" customHeight="1">
      <c r="B98" s="124"/>
      <c r="D98" s="125" t="s">
        <v>92</v>
      </c>
      <c r="E98" s="126"/>
      <c r="F98" s="126"/>
      <c r="G98" s="126"/>
      <c r="H98" s="126"/>
      <c r="I98" s="127"/>
      <c r="J98" s="128">
        <f>J127</f>
        <v>0</v>
      </c>
      <c r="L98" s="124"/>
    </row>
    <row r="99" spans="1:31" s="10" customFormat="1" ht="19.899999999999999" customHeight="1">
      <c r="B99" s="124"/>
      <c r="D99" s="125" t="s">
        <v>93</v>
      </c>
      <c r="E99" s="126"/>
      <c r="F99" s="126"/>
      <c r="G99" s="126"/>
      <c r="H99" s="126"/>
      <c r="I99" s="127"/>
      <c r="J99" s="128">
        <f>J131</f>
        <v>0</v>
      </c>
      <c r="L99" s="124"/>
    </row>
    <row r="100" spans="1:31" s="10" customFormat="1" ht="19.899999999999999" customHeight="1">
      <c r="B100" s="124"/>
      <c r="D100" s="125" t="s">
        <v>94</v>
      </c>
      <c r="E100" s="126"/>
      <c r="F100" s="126"/>
      <c r="G100" s="126"/>
      <c r="H100" s="126"/>
      <c r="I100" s="127"/>
      <c r="J100" s="128">
        <f>J143</f>
        <v>0</v>
      </c>
      <c r="L100" s="124"/>
    </row>
    <row r="101" spans="1:31" s="10" customFormat="1" ht="19.899999999999999" customHeight="1">
      <c r="B101" s="124"/>
      <c r="D101" s="125" t="s">
        <v>95</v>
      </c>
      <c r="E101" s="126"/>
      <c r="F101" s="126"/>
      <c r="G101" s="126"/>
      <c r="H101" s="126"/>
      <c r="I101" s="127"/>
      <c r="J101" s="128">
        <f>J160</f>
        <v>0</v>
      </c>
      <c r="L101" s="124"/>
    </row>
    <row r="102" spans="1:31" s="9" customFormat="1" ht="24.95" customHeight="1">
      <c r="B102" s="119"/>
      <c r="D102" s="120" t="s">
        <v>96</v>
      </c>
      <c r="E102" s="121"/>
      <c r="F102" s="121"/>
      <c r="G102" s="121"/>
      <c r="H102" s="121"/>
      <c r="I102" s="122"/>
      <c r="J102" s="123">
        <f>J162</f>
        <v>0</v>
      </c>
      <c r="L102" s="119"/>
    </row>
    <row r="103" spans="1:31" s="10" customFormat="1" ht="19.899999999999999" customHeight="1">
      <c r="B103" s="124"/>
      <c r="D103" s="125" t="s">
        <v>97</v>
      </c>
      <c r="E103" s="126"/>
      <c r="F103" s="126"/>
      <c r="G103" s="126"/>
      <c r="H103" s="126"/>
      <c r="I103" s="127"/>
      <c r="J103" s="128">
        <f>J163</f>
        <v>0</v>
      </c>
      <c r="L103" s="124"/>
    </row>
    <row r="104" spans="1:31" s="10" customFormat="1" ht="19.899999999999999" customHeight="1">
      <c r="B104" s="124"/>
      <c r="D104" s="125" t="s">
        <v>98</v>
      </c>
      <c r="E104" s="126"/>
      <c r="F104" s="126"/>
      <c r="G104" s="126"/>
      <c r="H104" s="126"/>
      <c r="I104" s="127"/>
      <c r="J104" s="128">
        <f>J172</f>
        <v>0</v>
      </c>
      <c r="L104" s="124"/>
    </row>
    <row r="105" spans="1:31" s="10" customFormat="1" ht="19.899999999999999" customHeight="1">
      <c r="B105" s="124"/>
      <c r="D105" s="125" t="s">
        <v>99</v>
      </c>
      <c r="E105" s="126"/>
      <c r="F105" s="126"/>
      <c r="G105" s="126"/>
      <c r="H105" s="126"/>
      <c r="I105" s="127"/>
      <c r="J105" s="128">
        <f>J183</f>
        <v>0</v>
      </c>
      <c r="L105" s="124"/>
    </row>
    <row r="106" spans="1:31" s="2" customFormat="1" ht="21.75" customHeight="1">
      <c r="A106" s="29"/>
      <c r="B106" s="30"/>
      <c r="C106" s="29"/>
      <c r="D106" s="29"/>
      <c r="E106" s="29"/>
      <c r="F106" s="29"/>
      <c r="G106" s="29"/>
      <c r="H106" s="29"/>
      <c r="I106" s="89"/>
      <c r="J106" s="29"/>
      <c r="K106" s="29"/>
      <c r="L106" s="3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31" s="2" customFormat="1" ht="6.95" customHeight="1">
      <c r="A107" s="29"/>
      <c r="B107" s="44"/>
      <c r="C107" s="45"/>
      <c r="D107" s="45"/>
      <c r="E107" s="45"/>
      <c r="F107" s="45"/>
      <c r="G107" s="45"/>
      <c r="H107" s="45"/>
      <c r="I107" s="113"/>
      <c r="J107" s="45"/>
      <c r="K107" s="45"/>
      <c r="L107" s="3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11" spans="1:31" s="2" customFormat="1" ht="6.95" customHeight="1">
      <c r="A111" s="29"/>
      <c r="B111" s="46"/>
      <c r="C111" s="47"/>
      <c r="D111" s="47"/>
      <c r="E111" s="47"/>
      <c r="F111" s="47"/>
      <c r="G111" s="47"/>
      <c r="H111" s="47"/>
      <c r="I111" s="114"/>
      <c r="J111" s="47"/>
      <c r="K111" s="47"/>
      <c r="L111" s="3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24.95" customHeight="1">
      <c r="A112" s="29"/>
      <c r="B112" s="30"/>
      <c r="C112" s="18" t="s">
        <v>100</v>
      </c>
      <c r="D112" s="29"/>
      <c r="E112" s="29"/>
      <c r="F112" s="29"/>
      <c r="G112" s="29"/>
      <c r="H112" s="29"/>
      <c r="I112" s="89"/>
      <c r="J112" s="29"/>
      <c r="K112" s="29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6.95" customHeight="1">
      <c r="A113" s="29"/>
      <c r="B113" s="30"/>
      <c r="C113" s="29"/>
      <c r="D113" s="29"/>
      <c r="E113" s="29"/>
      <c r="F113" s="29"/>
      <c r="G113" s="29"/>
      <c r="H113" s="29"/>
      <c r="I113" s="89"/>
      <c r="J113" s="29"/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2" customHeight="1">
      <c r="A114" s="29"/>
      <c r="B114" s="30"/>
      <c r="C114" s="24" t="s">
        <v>15</v>
      </c>
      <c r="D114" s="29"/>
      <c r="E114" s="29"/>
      <c r="F114" s="29"/>
      <c r="G114" s="29"/>
      <c r="H114" s="29"/>
      <c r="I114" s="89"/>
      <c r="J114" s="29"/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6.5" customHeight="1">
      <c r="A115" s="29"/>
      <c r="B115" s="30"/>
      <c r="C115" s="29"/>
      <c r="D115" s="29"/>
      <c r="E115" s="225" t="str">
        <f>E7</f>
        <v>Zateplenie budovy OcU v obci Sklabiná</v>
      </c>
      <c r="F115" s="226"/>
      <c r="G115" s="226"/>
      <c r="H115" s="226"/>
      <c r="I115" s="89"/>
      <c r="J115" s="29"/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2" customHeight="1">
      <c r="A116" s="29"/>
      <c r="B116" s="30"/>
      <c r="C116" s="24" t="s">
        <v>84</v>
      </c>
      <c r="D116" s="29"/>
      <c r="E116" s="29"/>
      <c r="F116" s="29"/>
      <c r="G116" s="29"/>
      <c r="H116" s="29"/>
      <c r="I116" s="89"/>
      <c r="J116" s="29"/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16.5" customHeight="1">
      <c r="A117" s="29"/>
      <c r="B117" s="30"/>
      <c r="C117" s="29"/>
      <c r="D117" s="29"/>
      <c r="E117" s="197" t="str">
        <f>E9</f>
        <v>01 - Zateplenie budovy OcU v obci Sklabiná</v>
      </c>
      <c r="F117" s="224"/>
      <c r="G117" s="224"/>
      <c r="H117" s="224"/>
      <c r="I117" s="89"/>
      <c r="J117" s="29"/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6.95" customHeight="1">
      <c r="A118" s="29"/>
      <c r="B118" s="30"/>
      <c r="C118" s="29"/>
      <c r="D118" s="29"/>
      <c r="E118" s="29"/>
      <c r="F118" s="29"/>
      <c r="G118" s="29"/>
      <c r="H118" s="29"/>
      <c r="I118" s="89"/>
      <c r="J118" s="29"/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12" customHeight="1">
      <c r="A119" s="29"/>
      <c r="B119" s="30"/>
      <c r="C119" s="24" t="s">
        <v>19</v>
      </c>
      <c r="D119" s="29"/>
      <c r="E119" s="29"/>
      <c r="F119" s="22" t="str">
        <f>F12</f>
        <v>Sklabiná č.211</v>
      </c>
      <c r="G119" s="29"/>
      <c r="H119" s="29"/>
      <c r="I119" s="90" t="s">
        <v>21</v>
      </c>
      <c r="J119" s="52" t="str">
        <f>IF(J12="","",J12)</f>
        <v>21. 1. 2020</v>
      </c>
      <c r="K119" s="29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2" customFormat="1" ht="6.95" customHeight="1">
      <c r="A120" s="29"/>
      <c r="B120" s="30"/>
      <c r="C120" s="29"/>
      <c r="D120" s="29"/>
      <c r="E120" s="29"/>
      <c r="F120" s="29"/>
      <c r="G120" s="29"/>
      <c r="H120" s="29"/>
      <c r="I120" s="89"/>
      <c r="J120" s="29"/>
      <c r="K120" s="29"/>
      <c r="L120" s="3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5" s="2" customFormat="1" ht="15.2" customHeight="1">
      <c r="A121" s="29"/>
      <c r="B121" s="30"/>
      <c r="C121" s="24" t="s">
        <v>23</v>
      </c>
      <c r="D121" s="29"/>
      <c r="E121" s="29"/>
      <c r="F121" s="22" t="str">
        <f>E15</f>
        <v>OcU Sklabiná</v>
      </c>
      <c r="G121" s="29"/>
      <c r="H121" s="29"/>
      <c r="I121" s="90" t="s">
        <v>29</v>
      </c>
      <c r="J121" s="27" t="str">
        <f>E21</f>
        <v>Ing. Štefan ADAM</v>
      </c>
      <c r="K121" s="29"/>
      <c r="L121" s="3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5" s="2" customFormat="1" ht="15.2" customHeight="1">
      <c r="A122" s="29"/>
      <c r="B122" s="30"/>
      <c r="C122" s="24" t="s">
        <v>27</v>
      </c>
      <c r="D122" s="29"/>
      <c r="E122" s="29"/>
      <c r="F122" s="22" t="str">
        <f>IF(E18="","",E18)</f>
        <v>Vyplň údaj</v>
      </c>
      <c r="G122" s="29"/>
      <c r="H122" s="29"/>
      <c r="I122" s="90" t="s">
        <v>32</v>
      </c>
      <c r="J122" s="27" t="str">
        <f>E24</f>
        <v>AM design sro</v>
      </c>
      <c r="K122" s="29"/>
      <c r="L122" s="3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5" s="2" customFormat="1" ht="10.35" customHeight="1">
      <c r="A123" s="29"/>
      <c r="B123" s="30"/>
      <c r="C123" s="29"/>
      <c r="D123" s="29"/>
      <c r="E123" s="29"/>
      <c r="F123" s="29"/>
      <c r="G123" s="29"/>
      <c r="H123" s="29"/>
      <c r="I123" s="89"/>
      <c r="J123" s="29"/>
      <c r="K123" s="29"/>
      <c r="L123" s="3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65" s="11" customFormat="1" ht="29.25" customHeight="1">
      <c r="A124" s="129"/>
      <c r="B124" s="130"/>
      <c r="C124" s="131" t="s">
        <v>101</v>
      </c>
      <c r="D124" s="132" t="s">
        <v>60</v>
      </c>
      <c r="E124" s="132" t="s">
        <v>56</v>
      </c>
      <c r="F124" s="132" t="s">
        <v>57</v>
      </c>
      <c r="G124" s="132" t="s">
        <v>102</v>
      </c>
      <c r="H124" s="132" t="s">
        <v>103</v>
      </c>
      <c r="I124" s="133" t="s">
        <v>104</v>
      </c>
      <c r="J124" s="134" t="s">
        <v>88</v>
      </c>
      <c r="K124" s="135" t="s">
        <v>105</v>
      </c>
      <c r="L124" s="136"/>
      <c r="M124" s="59" t="s">
        <v>1</v>
      </c>
      <c r="N124" s="60" t="s">
        <v>39</v>
      </c>
      <c r="O124" s="60" t="s">
        <v>106</v>
      </c>
      <c r="P124" s="60" t="s">
        <v>107</v>
      </c>
      <c r="Q124" s="60" t="s">
        <v>108</v>
      </c>
      <c r="R124" s="60" t="s">
        <v>109</v>
      </c>
      <c r="S124" s="60" t="s">
        <v>110</v>
      </c>
      <c r="T124" s="61" t="s">
        <v>111</v>
      </c>
      <c r="U124" s="129"/>
      <c r="V124" s="129"/>
      <c r="W124" s="129"/>
      <c r="X124" s="129"/>
      <c r="Y124" s="129"/>
      <c r="Z124" s="129"/>
      <c r="AA124" s="129"/>
      <c r="AB124" s="129"/>
      <c r="AC124" s="129"/>
      <c r="AD124" s="129"/>
      <c r="AE124" s="129"/>
    </row>
    <row r="125" spans="1:65" s="2" customFormat="1" ht="22.9" customHeight="1">
      <c r="A125" s="29"/>
      <c r="B125" s="30"/>
      <c r="C125" s="66" t="s">
        <v>89</v>
      </c>
      <c r="D125" s="29"/>
      <c r="E125" s="29"/>
      <c r="F125" s="29"/>
      <c r="G125" s="29"/>
      <c r="H125" s="29"/>
      <c r="I125" s="89"/>
      <c r="J125" s="137">
        <f>BK125</f>
        <v>0</v>
      </c>
      <c r="K125" s="29"/>
      <c r="L125" s="30"/>
      <c r="M125" s="62"/>
      <c r="N125" s="53"/>
      <c r="O125" s="63"/>
      <c r="P125" s="138">
        <f>P126+P162</f>
        <v>0</v>
      </c>
      <c r="Q125" s="63"/>
      <c r="R125" s="138">
        <f>R126+R162</f>
        <v>60.613723130000004</v>
      </c>
      <c r="S125" s="63"/>
      <c r="T125" s="139">
        <f>T126+T162</f>
        <v>14.324948000000001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T125" s="14" t="s">
        <v>74</v>
      </c>
      <c r="AU125" s="14" t="s">
        <v>90</v>
      </c>
      <c r="BK125" s="140">
        <f>BK126+BK162</f>
        <v>0</v>
      </c>
    </row>
    <row r="126" spans="1:65" s="12" customFormat="1" ht="25.9" customHeight="1">
      <c r="B126" s="141"/>
      <c r="D126" s="142" t="s">
        <v>74</v>
      </c>
      <c r="E126" s="143" t="s">
        <v>112</v>
      </c>
      <c r="F126" s="143" t="s">
        <v>113</v>
      </c>
      <c r="I126" s="144"/>
      <c r="J126" s="145">
        <f>BK126</f>
        <v>0</v>
      </c>
      <c r="L126" s="141"/>
      <c r="M126" s="146"/>
      <c r="N126" s="147"/>
      <c r="O126" s="147"/>
      <c r="P126" s="148">
        <f>P127+P131+P143+P160</f>
        <v>0</v>
      </c>
      <c r="Q126" s="147"/>
      <c r="R126" s="148">
        <f>R127+R131+R143+R160</f>
        <v>59.607562030000004</v>
      </c>
      <c r="S126" s="147"/>
      <c r="T126" s="149">
        <f>T127+T131+T143+T160</f>
        <v>14.264468000000001</v>
      </c>
      <c r="AR126" s="142" t="s">
        <v>81</v>
      </c>
      <c r="AT126" s="150" t="s">
        <v>74</v>
      </c>
      <c r="AU126" s="150" t="s">
        <v>75</v>
      </c>
      <c r="AY126" s="142" t="s">
        <v>114</v>
      </c>
      <c r="BK126" s="151">
        <f>BK127+BK131+BK143+BK160</f>
        <v>0</v>
      </c>
    </row>
    <row r="127" spans="1:65" s="12" customFormat="1" ht="22.9" customHeight="1">
      <c r="B127" s="141"/>
      <c r="D127" s="142" t="s">
        <v>74</v>
      </c>
      <c r="E127" s="152" t="s">
        <v>115</v>
      </c>
      <c r="F127" s="152" t="s">
        <v>116</v>
      </c>
      <c r="I127" s="144"/>
      <c r="J127" s="153">
        <f>BK127</f>
        <v>0</v>
      </c>
      <c r="L127" s="141"/>
      <c r="M127" s="146"/>
      <c r="N127" s="147"/>
      <c r="O127" s="147"/>
      <c r="P127" s="148">
        <f>SUM(P128:P130)</f>
        <v>0</v>
      </c>
      <c r="Q127" s="147"/>
      <c r="R127" s="148">
        <f>SUM(R128:R130)</f>
        <v>2.2269668399999998</v>
      </c>
      <c r="S127" s="147"/>
      <c r="T127" s="149">
        <f>SUM(T128:T130)</f>
        <v>0</v>
      </c>
      <c r="AR127" s="142" t="s">
        <v>81</v>
      </c>
      <c r="AT127" s="150" t="s">
        <v>74</v>
      </c>
      <c r="AU127" s="150" t="s">
        <v>81</v>
      </c>
      <c r="AY127" s="142" t="s">
        <v>114</v>
      </c>
      <c r="BK127" s="151">
        <f>SUM(BK128:BK130)</f>
        <v>0</v>
      </c>
    </row>
    <row r="128" spans="1:65" s="2" customFormat="1" ht="33" customHeight="1">
      <c r="A128" s="29"/>
      <c r="B128" s="154"/>
      <c r="C128" s="155" t="s">
        <v>81</v>
      </c>
      <c r="D128" s="155" t="s">
        <v>117</v>
      </c>
      <c r="E128" s="156" t="s">
        <v>118</v>
      </c>
      <c r="F128" s="157" t="s">
        <v>119</v>
      </c>
      <c r="G128" s="158" t="s">
        <v>120</v>
      </c>
      <c r="H128" s="159">
        <v>0.126</v>
      </c>
      <c r="I128" s="160"/>
      <c r="J128" s="161">
        <f>ROUND(I128*H128,2)</f>
        <v>0</v>
      </c>
      <c r="K128" s="162"/>
      <c r="L128" s="30"/>
      <c r="M128" s="163" t="s">
        <v>1</v>
      </c>
      <c r="N128" s="164" t="s">
        <v>41</v>
      </c>
      <c r="O128" s="55"/>
      <c r="P128" s="165">
        <f>O128*H128</f>
        <v>0</v>
      </c>
      <c r="Q128" s="165">
        <v>1.65439</v>
      </c>
      <c r="R128" s="165">
        <f>Q128*H128</f>
        <v>0.20845314000000001</v>
      </c>
      <c r="S128" s="165">
        <v>0</v>
      </c>
      <c r="T128" s="166">
        <f>S128*H128</f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67" t="s">
        <v>121</v>
      </c>
      <c r="AT128" s="167" t="s">
        <v>117</v>
      </c>
      <c r="AU128" s="167" t="s">
        <v>122</v>
      </c>
      <c r="AY128" s="14" t="s">
        <v>114</v>
      </c>
      <c r="BE128" s="168">
        <f>IF(N128="základná",J128,0)</f>
        <v>0</v>
      </c>
      <c r="BF128" s="168">
        <f>IF(N128="znížená",J128,0)</f>
        <v>0</v>
      </c>
      <c r="BG128" s="168">
        <f>IF(N128="zákl. prenesená",J128,0)</f>
        <v>0</v>
      </c>
      <c r="BH128" s="168">
        <f>IF(N128="zníž. prenesená",J128,0)</f>
        <v>0</v>
      </c>
      <c r="BI128" s="168">
        <f>IF(N128="nulová",J128,0)</f>
        <v>0</v>
      </c>
      <c r="BJ128" s="14" t="s">
        <v>122</v>
      </c>
      <c r="BK128" s="168">
        <f>ROUND(I128*H128,2)</f>
        <v>0</v>
      </c>
      <c r="BL128" s="14" t="s">
        <v>121</v>
      </c>
      <c r="BM128" s="167" t="s">
        <v>123</v>
      </c>
    </row>
    <row r="129" spans="1:65" s="2" customFormat="1" ht="33" customHeight="1">
      <c r="A129" s="29"/>
      <c r="B129" s="154"/>
      <c r="C129" s="155" t="s">
        <v>122</v>
      </c>
      <c r="D129" s="155" t="s">
        <v>117</v>
      </c>
      <c r="E129" s="156" t="s">
        <v>124</v>
      </c>
      <c r="F129" s="157" t="s">
        <v>125</v>
      </c>
      <c r="G129" s="158" t="s">
        <v>120</v>
      </c>
      <c r="H129" s="159">
        <v>2.5299999999999998</v>
      </c>
      <c r="I129" s="160"/>
      <c r="J129" s="161">
        <f>ROUND(I129*H129,2)</f>
        <v>0</v>
      </c>
      <c r="K129" s="162"/>
      <c r="L129" s="30"/>
      <c r="M129" s="163" t="s">
        <v>1</v>
      </c>
      <c r="N129" s="164" t="s">
        <v>41</v>
      </c>
      <c r="O129" s="55"/>
      <c r="P129" s="165">
        <f>O129*H129</f>
        <v>0</v>
      </c>
      <c r="Q129" s="165">
        <v>0.70128999999999997</v>
      </c>
      <c r="R129" s="165">
        <f>Q129*H129</f>
        <v>1.7742636999999999</v>
      </c>
      <c r="S129" s="165">
        <v>0</v>
      </c>
      <c r="T129" s="166">
        <f>S129*H129</f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67" t="s">
        <v>121</v>
      </c>
      <c r="AT129" s="167" t="s">
        <v>117</v>
      </c>
      <c r="AU129" s="167" t="s">
        <v>122</v>
      </c>
      <c r="AY129" s="14" t="s">
        <v>114</v>
      </c>
      <c r="BE129" s="168">
        <f>IF(N129="základná",J129,0)</f>
        <v>0</v>
      </c>
      <c r="BF129" s="168">
        <f>IF(N129="znížená",J129,0)</f>
        <v>0</v>
      </c>
      <c r="BG129" s="168">
        <f>IF(N129="zákl. prenesená",J129,0)</f>
        <v>0</v>
      </c>
      <c r="BH129" s="168">
        <f>IF(N129="zníž. prenesená",J129,0)</f>
        <v>0</v>
      </c>
      <c r="BI129" s="168">
        <f>IF(N129="nulová",J129,0)</f>
        <v>0</v>
      </c>
      <c r="BJ129" s="14" t="s">
        <v>122</v>
      </c>
      <c r="BK129" s="168">
        <f>ROUND(I129*H129,2)</f>
        <v>0</v>
      </c>
      <c r="BL129" s="14" t="s">
        <v>121</v>
      </c>
      <c r="BM129" s="167" t="s">
        <v>126</v>
      </c>
    </row>
    <row r="130" spans="1:65" s="2" customFormat="1" ht="21.75" customHeight="1">
      <c r="A130" s="29"/>
      <c r="B130" s="154"/>
      <c r="C130" s="155" t="s">
        <v>115</v>
      </c>
      <c r="D130" s="155" t="s">
        <v>117</v>
      </c>
      <c r="E130" s="156" t="s">
        <v>127</v>
      </c>
      <c r="F130" s="157" t="s">
        <v>128</v>
      </c>
      <c r="G130" s="158" t="s">
        <v>129</v>
      </c>
      <c r="H130" s="159">
        <v>5</v>
      </c>
      <c r="I130" s="160"/>
      <c r="J130" s="161">
        <f>ROUND(I130*H130,2)</f>
        <v>0</v>
      </c>
      <c r="K130" s="162"/>
      <c r="L130" s="30"/>
      <c r="M130" s="163" t="s">
        <v>1</v>
      </c>
      <c r="N130" s="164" t="s">
        <v>41</v>
      </c>
      <c r="O130" s="55"/>
      <c r="P130" s="165">
        <f>O130*H130</f>
        <v>0</v>
      </c>
      <c r="Q130" s="165">
        <v>4.8849999999999998E-2</v>
      </c>
      <c r="R130" s="165">
        <f>Q130*H130</f>
        <v>0.24424999999999999</v>
      </c>
      <c r="S130" s="165">
        <v>0</v>
      </c>
      <c r="T130" s="166">
        <f>S130*H130</f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67" t="s">
        <v>121</v>
      </c>
      <c r="AT130" s="167" t="s">
        <v>117</v>
      </c>
      <c r="AU130" s="167" t="s">
        <v>122</v>
      </c>
      <c r="AY130" s="14" t="s">
        <v>114</v>
      </c>
      <c r="BE130" s="168">
        <f>IF(N130="základná",J130,0)</f>
        <v>0</v>
      </c>
      <c r="BF130" s="168">
        <f>IF(N130="znížená",J130,0)</f>
        <v>0</v>
      </c>
      <c r="BG130" s="168">
        <f>IF(N130="zákl. prenesená",J130,0)</f>
        <v>0</v>
      </c>
      <c r="BH130" s="168">
        <f>IF(N130="zníž. prenesená",J130,0)</f>
        <v>0</v>
      </c>
      <c r="BI130" s="168">
        <f>IF(N130="nulová",J130,0)</f>
        <v>0</v>
      </c>
      <c r="BJ130" s="14" t="s">
        <v>122</v>
      </c>
      <c r="BK130" s="168">
        <f>ROUND(I130*H130,2)</f>
        <v>0</v>
      </c>
      <c r="BL130" s="14" t="s">
        <v>121</v>
      </c>
      <c r="BM130" s="167" t="s">
        <v>130</v>
      </c>
    </row>
    <row r="131" spans="1:65" s="12" customFormat="1" ht="22.9" customHeight="1">
      <c r="B131" s="141"/>
      <c r="D131" s="142" t="s">
        <v>74</v>
      </c>
      <c r="E131" s="152" t="s">
        <v>131</v>
      </c>
      <c r="F131" s="152" t="s">
        <v>132</v>
      </c>
      <c r="I131" s="144"/>
      <c r="J131" s="153">
        <f>BK131</f>
        <v>0</v>
      </c>
      <c r="L131" s="141"/>
      <c r="M131" s="146"/>
      <c r="N131" s="147"/>
      <c r="O131" s="147"/>
      <c r="P131" s="148">
        <f>SUM(P132:P142)</f>
        <v>0</v>
      </c>
      <c r="Q131" s="147"/>
      <c r="R131" s="148">
        <f>SUM(R132:R142)</f>
        <v>12.317415190000002</v>
      </c>
      <c r="S131" s="147"/>
      <c r="T131" s="149">
        <f>SUM(T132:T142)</f>
        <v>0</v>
      </c>
      <c r="AR131" s="142" t="s">
        <v>81</v>
      </c>
      <c r="AT131" s="150" t="s">
        <v>74</v>
      </c>
      <c r="AU131" s="150" t="s">
        <v>81</v>
      </c>
      <c r="AY131" s="142" t="s">
        <v>114</v>
      </c>
      <c r="BK131" s="151">
        <f>SUM(BK132:BK142)</f>
        <v>0</v>
      </c>
    </row>
    <row r="132" spans="1:65" s="2" customFormat="1" ht="21.75" customHeight="1">
      <c r="A132" s="29"/>
      <c r="B132" s="154"/>
      <c r="C132" s="155" t="s">
        <v>121</v>
      </c>
      <c r="D132" s="155" t="s">
        <v>117</v>
      </c>
      <c r="E132" s="156" t="s">
        <v>133</v>
      </c>
      <c r="F132" s="157" t="s">
        <v>134</v>
      </c>
      <c r="G132" s="158" t="s">
        <v>135</v>
      </c>
      <c r="H132" s="159">
        <v>6.43</v>
      </c>
      <c r="I132" s="160"/>
      <c r="J132" s="161">
        <f t="shared" ref="J132:J142" si="0">ROUND(I132*H132,2)</f>
        <v>0</v>
      </c>
      <c r="K132" s="162"/>
      <c r="L132" s="30"/>
      <c r="M132" s="163" t="s">
        <v>1</v>
      </c>
      <c r="N132" s="164" t="s">
        <v>41</v>
      </c>
      <c r="O132" s="55"/>
      <c r="P132" s="165">
        <f t="shared" ref="P132:P142" si="1">O132*H132</f>
        <v>0</v>
      </c>
      <c r="Q132" s="165">
        <v>1.89E-2</v>
      </c>
      <c r="R132" s="165">
        <f t="shared" ref="R132:R142" si="2">Q132*H132</f>
        <v>0.121527</v>
      </c>
      <c r="S132" s="165">
        <v>0</v>
      </c>
      <c r="T132" s="166">
        <f t="shared" ref="T132:T142" si="3">S132*H132</f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67" t="s">
        <v>121</v>
      </c>
      <c r="AT132" s="167" t="s">
        <v>117</v>
      </c>
      <c r="AU132" s="167" t="s">
        <v>122</v>
      </c>
      <c r="AY132" s="14" t="s">
        <v>114</v>
      </c>
      <c r="BE132" s="168">
        <f t="shared" ref="BE132:BE142" si="4">IF(N132="základná",J132,0)</f>
        <v>0</v>
      </c>
      <c r="BF132" s="168">
        <f t="shared" ref="BF132:BF142" si="5">IF(N132="znížená",J132,0)</f>
        <v>0</v>
      </c>
      <c r="BG132" s="168">
        <f t="shared" ref="BG132:BG142" si="6">IF(N132="zákl. prenesená",J132,0)</f>
        <v>0</v>
      </c>
      <c r="BH132" s="168">
        <f t="shared" ref="BH132:BH142" si="7">IF(N132="zníž. prenesená",J132,0)</f>
        <v>0</v>
      </c>
      <c r="BI132" s="168">
        <f t="shared" ref="BI132:BI142" si="8">IF(N132="nulová",J132,0)</f>
        <v>0</v>
      </c>
      <c r="BJ132" s="14" t="s">
        <v>122</v>
      </c>
      <c r="BK132" s="168">
        <f t="shared" ref="BK132:BK142" si="9">ROUND(I132*H132,2)</f>
        <v>0</v>
      </c>
      <c r="BL132" s="14" t="s">
        <v>121</v>
      </c>
      <c r="BM132" s="167" t="s">
        <v>136</v>
      </c>
    </row>
    <row r="133" spans="1:65" s="2" customFormat="1" ht="21.75" customHeight="1">
      <c r="A133" s="29"/>
      <c r="B133" s="154"/>
      <c r="C133" s="155" t="s">
        <v>137</v>
      </c>
      <c r="D133" s="155" t="s">
        <v>117</v>
      </c>
      <c r="E133" s="156" t="s">
        <v>138</v>
      </c>
      <c r="F133" s="157" t="s">
        <v>139</v>
      </c>
      <c r="G133" s="158" t="s">
        <v>135</v>
      </c>
      <c r="H133" s="159">
        <v>6.43</v>
      </c>
      <c r="I133" s="160"/>
      <c r="J133" s="161">
        <f t="shared" si="0"/>
        <v>0</v>
      </c>
      <c r="K133" s="162"/>
      <c r="L133" s="30"/>
      <c r="M133" s="163" t="s">
        <v>1</v>
      </c>
      <c r="N133" s="164" t="s">
        <v>41</v>
      </c>
      <c r="O133" s="55"/>
      <c r="P133" s="165">
        <f t="shared" si="1"/>
        <v>0</v>
      </c>
      <c r="Q133" s="165">
        <v>4.7200000000000002E-3</v>
      </c>
      <c r="R133" s="165">
        <f t="shared" si="2"/>
        <v>3.0349600000000001E-2</v>
      </c>
      <c r="S133" s="165">
        <v>0</v>
      </c>
      <c r="T133" s="166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67" t="s">
        <v>121</v>
      </c>
      <c r="AT133" s="167" t="s">
        <v>117</v>
      </c>
      <c r="AU133" s="167" t="s">
        <v>122</v>
      </c>
      <c r="AY133" s="14" t="s">
        <v>114</v>
      </c>
      <c r="BE133" s="168">
        <f t="shared" si="4"/>
        <v>0</v>
      </c>
      <c r="BF133" s="168">
        <f t="shared" si="5"/>
        <v>0</v>
      </c>
      <c r="BG133" s="168">
        <f t="shared" si="6"/>
        <v>0</v>
      </c>
      <c r="BH133" s="168">
        <f t="shared" si="7"/>
        <v>0</v>
      </c>
      <c r="BI133" s="168">
        <f t="shared" si="8"/>
        <v>0</v>
      </c>
      <c r="BJ133" s="14" t="s">
        <v>122</v>
      </c>
      <c r="BK133" s="168">
        <f t="shared" si="9"/>
        <v>0</v>
      </c>
      <c r="BL133" s="14" t="s">
        <v>121</v>
      </c>
      <c r="BM133" s="167" t="s">
        <v>140</v>
      </c>
    </row>
    <row r="134" spans="1:65" s="2" customFormat="1" ht="21.75" customHeight="1">
      <c r="A134" s="29"/>
      <c r="B134" s="154"/>
      <c r="C134" s="155" t="s">
        <v>131</v>
      </c>
      <c r="D134" s="155" t="s">
        <v>117</v>
      </c>
      <c r="E134" s="156" t="s">
        <v>141</v>
      </c>
      <c r="F134" s="157" t="s">
        <v>142</v>
      </c>
      <c r="G134" s="158" t="s">
        <v>135</v>
      </c>
      <c r="H134" s="159">
        <v>778.51300000000003</v>
      </c>
      <c r="I134" s="160"/>
      <c r="J134" s="161">
        <f t="shared" si="0"/>
        <v>0</v>
      </c>
      <c r="K134" s="162"/>
      <c r="L134" s="30"/>
      <c r="M134" s="163" t="s">
        <v>1</v>
      </c>
      <c r="N134" s="164" t="s">
        <v>41</v>
      </c>
      <c r="O134" s="55"/>
      <c r="P134" s="165">
        <f t="shared" si="1"/>
        <v>0</v>
      </c>
      <c r="Q134" s="165">
        <v>3.2200000000000002E-3</v>
      </c>
      <c r="R134" s="165">
        <f t="shared" si="2"/>
        <v>2.5068118600000004</v>
      </c>
      <c r="S134" s="165">
        <v>0</v>
      </c>
      <c r="T134" s="166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67" t="s">
        <v>121</v>
      </c>
      <c r="AT134" s="167" t="s">
        <v>117</v>
      </c>
      <c r="AU134" s="167" t="s">
        <v>122</v>
      </c>
      <c r="AY134" s="14" t="s">
        <v>114</v>
      </c>
      <c r="BE134" s="168">
        <f t="shared" si="4"/>
        <v>0</v>
      </c>
      <c r="BF134" s="168">
        <f t="shared" si="5"/>
        <v>0</v>
      </c>
      <c r="BG134" s="168">
        <f t="shared" si="6"/>
        <v>0</v>
      </c>
      <c r="BH134" s="168">
        <f t="shared" si="7"/>
        <v>0</v>
      </c>
      <c r="BI134" s="168">
        <f t="shared" si="8"/>
        <v>0</v>
      </c>
      <c r="BJ134" s="14" t="s">
        <v>122</v>
      </c>
      <c r="BK134" s="168">
        <f t="shared" si="9"/>
        <v>0</v>
      </c>
      <c r="BL134" s="14" t="s">
        <v>121</v>
      </c>
      <c r="BM134" s="167" t="s">
        <v>143</v>
      </c>
    </row>
    <row r="135" spans="1:65" s="2" customFormat="1" ht="21.75" customHeight="1">
      <c r="A135" s="29"/>
      <c r="B135" s="154"/>
      <c r="C135" s="155" t="s">
        <v>144</v>
      </c>
      <c r="D135" s="155" t="s">
        <v>117</v>
      </c>
      <c r="E135" s="156" t="s">
        <v>145</v>
      </c>
      <c r="F135" s="157" t="s">
        <v>146</v>
      </c>
      <c r="G135" s="158" t="s">
        <v>135</v>
      </c>
      <c r="H135" s="159">
        <v>778.51300000000003</v>
      </c>
      <c r="I135" s="160"/>
      <c r="J135" s="161">
        <f t="shared" si="0"/>
        <v>0</v>
      </c>
      <c r="K135" s="162"/>
      <c r="L135" s="30"/>
      <c r="M135" s="163" t="s">
        <v>1</v>
      </c>
      <c r="N135" s="164" t="s">
        <v>41</v>
      </c>
      <c r="O135" s="55"/>
      <c r="P135" s="165">
        <f t="shared" si="1"/>
        <v>0</v>
      </c>
      <c r="Q135" s="165">
        <v>2.1000000000000001E-4</v>
      </c>
      <c r="R135" s="165">
        <f t="shared" si="2"/>
        <v>0.16348773000000003</v>
      </c>
      <c r="S135" s="165">
        <v>0</v>
      </c>
      <c r="T135" s="166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67" t="s">
        <v>121</v>
      </c>
      <c r="AT135" s="167" t="s">
        <v>117</v>
      </c>
      <c r="AU135" s="167" t="s">
        <v>122</v>
      </c>
      <c r="AY135" s="14" t="s">
        <v>114</v>
      </c>
      <c r="BE135" s="168">
        <f t="shared" si="4"/>
        <v>0</v>
      </c>
      <c r="BF135" s="168">
        <f t="shared" si="5"/>
        <v>0</v>
      </c>
      <c r="BG135" s="168">
        <f t="shared" si="6"/>
        <v>0</v>
      </c>
      <c r="BH135" s="168">
        <f t="shared" si="7"/>
        <v>0</v>
      </c>
      <c r="BI135" s="168">
        <f t="shared" si="8"/>
        <v>0</v>
      </c>
      <c r="BJ135" s="14" t="s">
        <v>122</v>
      </c>
      <c r="BK135" s="168">
        <f t="shared" si="9"/>
        <v>0</v>
      </c>
      <c r="BL135" s="14" t="s">
        <v>121</v>
      </c>
      <c r="BM135" s="167" t="s">
        <v>147</v>
      </c>
    </row>
    <row r="136" spans="1:65" s="2" customFormat="1" ht="33" customHeight="1">
      <c r="A136" s="29"/>
      <c r="B136" s="154"/>
      <c r="C136" s="155" t="s">
        <v>148</v>
      </c>
      <c r="D136" s="155" t="s">
        <v>117</v>
      </c>
      <c r="E136" s="156" t="s">
        <v>149</v>
      </c>
      <c r="F136" s="157" t="s">
        <v>150</v>
      </c>
      <c r="G136" s="158" t="s">
        <v>135</v>
      </c>
      <c r="H136" s="159">
        <v>14.122999999999999</v>
      </c>
      <c r="I136" s="160"/>
      <c r="J136" s="161">
        <f t="shared" si="0"/>
        <v>0</v>
      </c>
      <c r="K136" s="162"/>
      <c r="L136" s="30"/>
      <c r="M136" s="163" t="s">
        <v>1</v>
      </c>
      <c r="N136" s="164" t="s">
        <v>41</v>
      </c>
      <c r="O136" s="55"/>
      <c r="P136" s="165">
        <f t="shared" si="1"/>
        <v>0</v>
      </c>
      <c r="Q136" s="165">
        <v>0</v>
      </c>
      <c r="R136" s="165">
        <f t="shared" si="2"/>
        <v>0</v>
      </c>
      <c r="S136" s="165">
        <v>0</v>
      </c>
      <c r="T136" s="166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67" t="s">
        <v>121</v>
      </c>
      <c r="AT136" s="167" t="s">
        <v>117</v>
      </c>
      <c r="AU136" s="167" t="s">
        <v>122</v>
      </c>
      <c r="AY136" s="14" t="s">
        <v>114</v>
      </c>
      <c r="BE136" s="168">
        <f t="shared" si="4"/>
        <v>0</v>
      </c>
      <c r="BF136" s="168">
        <f t="shared" si="5"/>
        <v>0</v>
      </c>
      <c r="BG136" s="168">
        <f t="shared" si="6"/>
        <v>0</v>
      </c>
      <c r="BH136" s="168">
        <f t="shared" si="7"/>
        <v>0</v>
      </c>
      <c r="BI136" s="168">
        <f t="shared" si="8"/>
        <v>0</v>
      </c>
      <c r="BJ136" s="14" t="s">
        <v>122</v>
      </c>
      <c r="BK136" s="168">
        <f t="shared" si="9"/>
        <v>0</v>
      </c>
      <c r="BL136" s="14" t="s">
        <v>121</v>
      </c>
      <c r="BM136" s="167" t="s">
        <v>151</v>
      </c>
    </row>
    <row r="137" spans="1:65" s="2" customFormat="1" ht="21.75" customHeight="1">
      <c r="A137" s="29"/>
      <c r="B137" s="154"/>
      <c r="C137" s="155" t="s">
        <v>152</v>
      </c>
      <c r="D137" s="155" t="s">
        <v>117</v>
      </c>
      <c r="E137" s="156" t="s">
        <v>153</v>
      </c>
      <c r="F137" s="157" t="s">
        <v>154</v>
      </c>
      <c r="G137" s="158" t="s">
        <v>135</v>
      </c>
      <c r="H137" s="159">
        <v>538.29999999999995</v>
      </c>
      <c r="I137" s="160"/>
      <c r="J137" s="161">
        <f t="shared" si="0"/>
        <v>0</v>
      </c>
      <c r="K137" s="162"/>
      <c r="L137" s="30"/>
      <c r="M137" s="163" t="s">
        <v>1</v>
      </c>
      <c r="N137" s="164" t="s">
        <v>41</v>
      </c>
      <c r="O137" s="55"/>
      <c r="P137" s="165">
        <f t="shared" si="1"/>
        <v>0</v>
      </c>
      <c r="Q137" s="165">
        <v>1.1270000000000001E-2</v>
      </c>
      <c r="R137" s="165">
        <f t="shared" si="2"/>
        <v>6.0666409999999997</v>
      </c>
      <c r="S137" s="165">
        <v>0</v>
      </c>
      <c r="T137" s="166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67" t="s">
        <v>121</v>
      </c>
      <c r="AT137" s="167" t="s">
        <v>117</v>
      </c>
      <c r="AU137" s="167" t="s">
        <v>122</v>
      </c>
      <c r="AY137" s="14" t="s">
        <v>114</v>
      </c>
      <c r="BE137" s="168">
        <f t="shared" si="4"/>
        <v>0</v>
      </c>
      <c r="BF137" s="168">
        <f t="shared" si="5"/>
        <v>0</v>
      </c>
      <c r="BG137" s="168">
        <f t="shared" si="6"/>
        <v>0</v>
      </c>
      <c r="BH137" s="168">
        <f t="shared" si="7"/>
        <v>0</v>
      </c>
      <c r="BI137" s="168">
        <f t="shared" si="8"/>
        <v>0</v>
      </c>
      <c r="BJ137" s="14" t="s">
        <v>122</v>
      </c>
      <c r="BK137" s="168">
        <f t="shared" si="9"/>
        <v>0</v>
      </c>
      <c r="BL137" s="14" t="s">
        <v>121</v>
      </c>
      <c r="BM137" s="167" t="s">
        <v>155</v>
      </c>
    </row>
    <row r="138" spans="1:65" s="2" customFormat="1" ht="21.75" customHeight="1">
      <c r="A138" s="29"/>
      <c r="B138" s="154"/>
      <c r="C138" s="155" t="s">
        <v>156</v>
      </c>
      <c r="D138" s="155" t="s">
        <v>117</v>
      </c>
      <c r="E138" s="156" t="s">
        <v>157</v>
      </c>
      <c r="F138" s="157" t="s">
        <v>158</v>
      </c>
      <c r="G138" s="158" t="s">
        <v>135</v>
      </c>
      <c r="H138" s="159">
        <v>9.2100000000000009</v>
      </c>
      <c r="I138" s="160"/>
      <c r="J138" s="161">
        <f t="shared" si="0"/>
        <v>0</v>
      </c>
      <c r="K138" s="162"/>
      <c r="L138" s="30"/>
      <c r="M138" s="163" t="s">
        <v>1</v>
      </c>
      <c r="N138" s="164" t="s">
        <v>41</v>
      </c>
      <c r="O138" s="55"/>
      <c r="P138" s="165">
        <f t="shared" si="1"/>
        <v>0</v>
      </c>
      <c r="Q138" s="165">
        <v>1.2970000000000001E-2</v>
      </c>
      <c r="R138" s="165">
        <f t="shared" si="2"/>
        <v>0.11945370000000002</v>
      </c>
      <c r="S138" s="165">
        <v>0</v>
      </c>
      <c r="T138" s="166">
        <f t="shared" si="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67" t="s">
        <v>121</v>
      </c>
      <c r="AT138" s="167" t="s">
        <v>117</v>
      </c>
      <c r="AU138" s="167" t="s">
        <v>122</v>
      </c>
      <c r="AY138" s="14" t="s">
        <v>114</v>
      </c>
      <c r="BE138" s="168">
        <f t="shared" si="4"/>
        <v>0</v>
      </c>
      <c r="BF138" s="168">
        <f t="shared" si="5"/>
        <v>0</v>
      </c>
      <c r="BG138" s="168">
        <f t="shared" si="6"/>
        <v>0</v>
      </c>
      <c r="BH138" s="168">
        <f t="shared" si="7"/>
        <v>0</v>
      </c>
      <c r="BI138" s="168">
        <f t="shared" si="8"/>
        <v>0</v>
      </c>
      <c r="BJ138" s="14" t="s">
        <v>122</v>
      </c>
      <c r="BK138" s="168">
        <f t="shared" si="9"/>
        <v>0</v>
      </c>
      <c r="BL138" s="14" t="s">
        <v>121</v>
      </c>
      <c r="BM138" s="167" t="s">
        <v>159</v>
      </c>
    </row>
    <row r="139" spans="1:65" s="2" customFormat="1" ht="21.75" customHeight="1">
      <c r="A139" s="29"/>
      <c r="B139" s="154"/>
      <c r="C139" s="155" t="s">
        <v>160</v>
      </c>
      <c r="D139" s="155" t="s">
        <v>117</v>
      </c>
      <c r="E139" s="156" t="s">
        <v>161</v>
      </c>
      <c r="F139" s="157" t="s">
        <v>162</v>
      </c>
      <c r="G139" s="158" t="s">
        <v>135</v>
      </c>
      <c r="H139" s="159">
        <v>41.25</v>
      </c>
      <c r="I139" s="160"/>
      <c r="J139" s="161">
        <f t="shared" si="0"/>
        <v>0</v>
      </c>
      <c r="K139" s="162"/>
      <c r="L139" s="30"/>
      <c r="M139" s="163" t="s">
        <v>1</v>
      </c>
      <c r="N139" s="164" t="s">
        <v>41</v>
      </c>
      <c r="O139" s="55"/>
      <c r="P139" s="165">
        <f t="shared" si="1"/>
        <v>0</v>
      </c>
      <c r="Q139" s="165">
        <v>1.027E-2</v>
      </c>
      <c r="R139" s="165">
        <f t="shared" si="2"/>
        <v>0.4236375</v>
      </c>
      <c r="S139" s="165">
        <v>0</v>
      </c>
      <c r="T139" s="166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67" t="s">
        <v>121</v>
      </c>
      <c r="AT139" s="167" t="s">
        <v>117</v>
      </c>
      <c r="AU139" s="167" t="s">
        <v>122</v>
      </c>
      <c r="AY139" s="14" t="s">
        <v>114</v>
      </c>
      <c r="BE139" s="168">
        <f t="shared" si="4"/>
        <v>0</v>
      </c>
      <c r="BF139" s="168">
        <f t="shared" si="5"/>
        <v>0</v>
      </c>
      <c r="BG139" s="168">
        <f t="shared" si="6"/>
        <v>0</v>
      </c>
      <c r="BH139" s="168">
        <f t="shared" si="7"/>
        <v>0</v>
      </c>
      <c r="BI139" s="168">
        <f t="shared" si="8"/>
        <v>0</v>
      </c>
      <c r="BJ139" s="14" t="s">
        <v>122</v>
      </c>
      <c r="BK139" s="168">
        <f t="shared" si="9"/>
        <v>0</v>
      </c>
      <c r="BL139" s="14" t="s">
        <v>121</v>
      </c>
      <c r="BM139" s="167" t="s">
        <v>163</v>
      </c>
    </row>
    <row r="140" spans="1:65" s="2" customFormat="1" ht="21.75" customHeight="1">
      <c r="A140" s="29"/>
      <c r="B140" s="154"/>
      <c r="C140" s="155" t="s">
        <v>164</v>
      </c>
      <c r="D140" s="155" t="s">
        <v>117</v>
      </c>
      <c r="E140" s="156" t="s">
        <v>165</v>
      </c>
      <c r="F140" s="157" t="s">
        <v>166</v>
      </c>
      <c r="G140" s="158" t="s">
        <v>135</v>
      </c>
      <c r="H140" s="159">
        <v>43.2</v>
      </c>
      <c r="I140" s="160"/>
      <c r="J140" s="161">
        <f t="shared" si="0"/>
        <v>0</v>
      </c>
      <c r="K140" s="162"/>
      <c r="L140" s="30"/>
      <c r="M140" s="163" t="s">
        <v>1</v>
      </c>
      <c r="N140" s="164" t="s">
        <v>41</v>
      </c>
      <c r="O140" s="55"/>
      <c r="P140" s="165">
        <f t="shared" si="1"/>
        <v>0</v>
      </c>
      <c r="Q140" s="165">
        <v>1.1350000000000001E-2</v>
      </c>
      <c r="R140" s="165">
        <f t="shared" si="2"/>
        <v>0.49032000000000009</v>
      </c>
      <c r="S140" s="165">
        <v>0</v>
      </c>
      <c r="T140" s="166">
        <f t="shared" si="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67" t="s">
        <v>121</v>
      </c>
      <c r="AT140" s="167" t="s">
        <v>117</v>
      </c>
      <c r="AU140" s="167" t="s">
        <v>122</v>
      </c>
      <c r="AY140" s="14" t="s">
        <v>114</v>
      </c>
      <c r="BE140" s="168">
        <f t="shared" si="4"/>
        <v>0</v>
      </c>
      <c r="BF140" s="168">
        <f t="shared" si="5"/>
        <v>0</v>
      </c>
      <c r="BG140" s="168">
        <f t="shared" si="6"/>
        <v>0</v>
      </c>
      <c r="BH140" s="168">
        <f t="shared" si="7"/>
        <v>0</v>
      </c>
      <c r="BI140" s="168">
        <f t="shared" si="8"/>
        <v>0</v>
      </c>
      <c r="BJ140" s="14" t="s">
        <v>122</v>
      </c>
      <c r="BK140" s="168">
        <f t="shared" si="9"/>
        <v>0</v>
      </c>
      <c r="BL140" s="14" t="s">
        <v>121</v>
      </c>
      <c r="BM140" s="167" t="s">
        <v>167</v>
      </c>
    </row>
    <row r="141" spans="1:65" s="2" customFormat="1" ht="21.75" customHeight="1">
      <c r="A141" s="29"/>
      <c r="B141" s="154"/>
      <c r="C141" s="155" t="s">
        <v>168</v>
      </c>
      <c r="D141" s="155" t="s">
        <v>117</v>
      </c>
      <c r="E141" s="156" t="s">
        <v>169</v>
      </c>
      <c r="F141" s="157" t="s">
        <v>170</v>
      </c>
      <c r="G141" s="158" t="s">
        <v>135</v>
      </c>
      <c r="H141" s="159">
        <v>73.23</v>
      </c>
      <c r="I141" s="160"/>
      <c r="J141" s="161">
        <f t="shared" si="0"/>
        <v>0</v>
      </c>
      <c r="K141" s="162"/>
      <c r="L141" s="30"/>
      <c r="M141" s="163" t="s">
        <v>1</v>
      </c>
      <c r="N141" s="164" t="s">
        <v>41</v>
      </c>
      <c r="O141" s="55"/>
      <c r="P141" s="165">
        <f t="shared" si="1"/>
        <v>0</v>
      </c>
      <c r="Q141" s="165">
        <v>1.2359999999999999E-2</v>
      </c>
      <c r="R141" s="165">
        <f t="shared" si="2"/>
        <v>0.90512280000000001</v>
      </c>
      <c r="S141" s="165">
        <v>0</v>
      </c>
      <c r="T141" s="166">
        <f t="shared" si="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67" t="s">
        <v>121</v>
      </c>
      <c r="AT141" s="167" t="s">
        <v>117</v>
      </c>
      <c r="AU141" s="167" t="s">
        <v>122</v>
      </c>
      <c r="AY141" s="14" t="s">
        <v>114</v>
      </c>
      <c r="BE141" s="168">
        <f t="shared" si="4"/>
        <v>0</v>
      </c>
      <c r="BF141" s="168">
        <f t="shared" si="5"/>
        <v>0</v>
      </c>
      <c r="BG141" s="168">
        <f t="shared" si="6"/>
        <v>0</v>
      </c>
      <c r="BH141" s="168">
        <f t="shared" si="7"/>
        <v>0</v>
      </c>
      <c r="BI141" s="168">
        <f t="shared" si="8"/>
        <v>0</v>
      </c>
      <c r="BJ141" s="14" t="s">
        <v>122</v>
      </c>
      <c r="BK141" s="168">
        <f t="shared" si="9"/>
        <v>0</v>
      </c>
      <c r="BL141" s="14" t="s">
        <v>121</v>
      </c>
      <c r="BM141" s="167" t="s">
        <v>171</v>
      </c>
    </row>
    <row r="142" spans="1:65" s="2" customFormat="1" ht="21.75" customHeight="1">
      <c r="A142" s="29"/>
      <c r="B142" s="154"/>
      <c r="C142" s="155" t="s">
        <v>172</v>
      </c>
      <c r="D142" s="155" t="s">
        <v>117</v>
      </c>
      <c r="E142" s="156" t="s">
        <v>173</v>
      </c>
      <c r="F142" s="157" t="s">
        <v>174</v>
      </c>
      <c r="G142" s="158" t="s">
        <v>135</v>
      </c>
      <c r="H142" s="159">
        <v>59.2</v>
      </c>
      <c r="I142" s="160"/>
      <c r="J142" s="161">
        <f t="shared" si="0"/>
        <v>0</v>
      </c>
      <c r="K142" s="162"/>
      <c r="L142" s="30"/>
      <c r="M142" s="163" t="s">
        <v>1</v>
      </c>
      <c r="N142" s="164" t="s">
        <v>41</v>
      </c>
      <c r="O142" s="55"/>
      <c r="P142" s="165">
        <f t="shared" si="1"/>
        <v>0</v>
      </c>
      <c r="Q142" s="165">
        <v>2.5170000000000001E-2</v>
      </c>
      <c r="R142" s="165">
        <f t="shared" si="2"/>
        <v>1.4900640000000001</v>
      </c>
      <c r="S142" s="165">
        <v>0</v>
      </c>
      <c r="T142" s="166">
        <f t="shared" si="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67" t="s">
        <v>121</v>
      </c>
      <c r="AT142" s="167" t="s">
        <v>117</v>
      </c>
      <c r="AU142" s="167" t="s">
        <v>122</v>
      </c>
      <c r="AY142" s="14" t="s">
        <v>114</v>
      </c>
      <c r="BE142" s="168">
        <f t="shared" si="4"/>
        <v>0</v>
      </c>
      <c r="BF142" s="168">
        <f t="shared" si="5"/>
        <v>0</v>
      </c>
      <c r="BG142" s="168">
        <f t="shared" si="6"/>
        <v>0</v>
      </c>
      <c r="BH142" s="168">
        <f t="shared" si="7"/>
        <v>0</v>
      </c>
      <c r="BI142" s="168">
        <f t="shared" si="8"/>
        <v>0</v>
      </c>
      <c r="BJ142" s="14" t="s">
        <v>122</v>
      </c>
      <c r="BK142" s="168">
        <f t="shared" si="9"/>
        <v>0</v>
      </c>
      <c r="BL142" s="14" t="s">
        <v>121</v>
      </c>
      <c r="BM142" s="167" t="s">
        <v>175</v>
      </c>
    </row>
    <row r="143" spans="1:65" s="12" customFormat="1" ht="22.9" customHeight="1">
      <c r="B143" s="141"/>
      <c r="D143" s="142" t="s">
        <v>74</v>
      </c>
      <c r="E143" s="152" t="s">
        <v>152</v>
      </c>
      <c r="F143" s="152" t="s">
        <v>176</v>
      </c>
      <c r="I143" s="144"/>
      <c r="J143" s="153">
        <f>BK143</f>
        <v>0</v>
      </c>
      <c r="L143" s="141"/>
      <c r="M143" s="146"/>
      <c r="N143" s="147"/>
      <c r="O143" s="147"/>
      <c r="P143" s="148">
        <f>SUM(P144:P159)</f>
        <v>0</v>
      </c>
      <c r="Q143" s="147"/>
      <c r="R143" s="148">
        <f>SUM(R144:R159)</f>
        <v>45.063180000000003</v>
      </c>
      <c r="S143" s="147"/>
      <c r="T143" s="149">
        <f>SUM(T144:T159)</f>
        <v>14.264468000000001</v>
      </c>
      <c r="AR143" s="142" t="s">
        <v>81</v>
      </c>
      <c r="AT143" s="150" t="s">
        <v>74</v>
      </c>
      <c r="AU143" s="150" t="s">
        <v>81</v>
      </c>
      <c r="AY143" s="142" t="s">
        <v>114</v>
      </c>
      <c r="BK143" s="151">
        <f>SUM(BK144:BK159)</f>
        <v>0</v>
      </c>
    </row>
    <row r="144" spans="1:65" s="2" customFormat="1" ht="21.75" customHeight="1">
      <c r="A144" s="29"/>
      <c r="B144" s="154"/>
      <c r="C144" s="155" t="s">
        <v>177</v>
      </c>
      <c r="D144" s="155" t="s">
        <v>117</v>
      </c>
      <c r="E144" s="156" t="s">
        <v>178</v>
      </c>
      <c r="F144" s="157" t="s">
        <v>179</v>
      </c>
      <c r="G144" s="158" t="s">
        <v>135</v>
      </c>
      <c r="H144" s="159">
        <v>872.73</v>
      </c>
      <c r="I144" s="160"/>
      <c r="J144" s="161">
        <f t="shared" ref="J144:J159" si="10">ROUND(I144*H144,2)</f>
        <v>0</v>
      </c>
      <c r="K144" s="162"/>
      <c r="L144" s="30"/>
      <c r="M144" s="163" t="s">
        <v>1</v>
      </c>
      <c r="N144" s="164" t="s">
        <v>41</v>
      </c>
      <c r="O144" s="55"/>
      <c r="P144" s="165">
        <f t="shared" ref="P144:P159" si="11">O144*H144</f>
        <v>0</v>
      </c>
      <c r="Q144" s="165">
        <v>2.572E-2</v>
      </c>
      <c r="R144" s="165">
        <f t="shared" ref="R144:R159" si="12">Q144*H144</f>
        <v>22.446615600000001</v>
      </c>
      <c r="S144" s="165">
        <v>0</v>
      </c>
      <c r="T144" s="166">
        <f t="shared" ref="T144:T159" si="13">S144*H144</f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67" t="s">
        <v>121</v>
      </c>
      <c r="AT144" s="167" t="s">
        <v>117</v>
      </c>
      <c r="AU144" s="167" t="s">
        <v>122</v>
      </c>
      <c r="AY144" s="14" t="s">
        <v>114</v>
      </c>
      <c r="BE144" s="168">
        <f t="shared" ref="BE144:BE159" si="14">IF(N144="základná",J144,0)</f>
        <v>0</v>
      </c>
      <c r="BF144" s="168">
        <f t="shared" ref="BF144:BF159" si="15">IF(N144="znížená",J144,0)</f>
        <v>0</v>
      </c>
      <c r="BG144" s="168">
        <f t="shared" ref="BG144:BG159" si="16">IF(N144="zákl. prenesená",J144,0)</f>
        <v>0</v>
      </c>
      <c r="BH144" s="168">
        <f t="shared" ref="BH144:BH159" si="17">IF(N144="zníž. prenesená",J144,0)</f>
        <v>0</v>
      </c>
      <c r="BI144" s="168">
        <f t="shared" ref="BI144:BI159" si="18">IF(N144="nulová",J144,0)</f>
        <v>0</v>
      </c>
      <c r="BJ144" s="14" t="s">
        <v>122</v>
      </c>
      <c r="BK144" s="168">
        <f t="shared" ref="BK144:BK159" si="19">ROUND(I144*H144,2)</f>
        <v>0</v>
      </c>
      <c r="BL144" s="14" t="s">
        <v>121</v>
      </c>
      <c r="BM144" s="167" t="s">
        <v>180</v>
      </c>
    </row>
    <row r="145" spans="1:65" s="2" customFormat="1" ht="33" customHeight="1">
      <c r="A145" s="29"/>
      <c r="B145" s="154"/>
      <c r="C145" s="155" t="s">
        <v>181</v>
      </c>
      <c r="D145" s="155" t="s">
        <v>117</v>
      </c>
      <c r="E145" s="156" t="s">
        <v>182</v>
      </c>
      <c r="F145" s="157" t="s">
        <v>183</v>
      </c>
      <c r="G145" s="158" t="s">
        <v>135</v>
      </c>
      <c r="H145" s="159">
        <v>872.73</v>
      </c>
      <c r="I145" s="160"/>
      <c r="J145" s="161">
        <f t="shared" si="10"/>
        <v>0</v>
      </c>
      <c r="K145" s="162"/>
      <c r="L145" s="30"/>
      <c r="M145" s="163" t="s">
        <v>1</v>
      </c>
      <c r="N145" s="164" t="s">
        <v>41</v>
      </c>
      <c r="O145" s="55"/>
      <c r="P145" s="165">
        <f t="shared" si="11"/>
        <v>0</v>
      </c>
      <c r="Q145" s="165">
        <v>0</v>
      </c>
      <c r="R145" s="165">
        <f t="shared" si="12"/>
        <v>0</v>
      </c>
      <c r="S145" s="165">
        <v>0</v>
      </c>
      <c r="T145" s="166">
        <f t="shared" si="1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67" t="s">
        <v>121</v>
      </c>
      <c r="AT145" s="167" t="s">
        <v>117</v>
      </c>
      <c r="AU145" s="167" t="s">
        <v>122</v>
      </c>
      <c r="AY145" s="14" t="s">
        <v>114</v>
      </c>
      <c r="BE145" s="168">
        <f t="shared" si="14"/>
        <v>0</v>
      </c>
      <c r="BF145" s="168">
        <f t="shared" si="15"/>
        <v>0</v>
      </c>
      <c r="BG145" s="168">
        <f t="shared" si="16"/>
        <v>0</v>
      </c>
      <c r="BH145" s="168">
        <f t="shared" si="17"/>
        <v>0</v>
      </c>
      <c r="BI145" s="168">
        <f t="shared" si="18"/>
        <v>0</v>
      </c>
      <c r="BJ145" s="14" t="s">
        <v>122</v>
      </c>
      <c r="BK145" s="168">
        <f t="shared" si="19"/>
        <v>0</v>
      </c>
      <c r="BL145" s="14" t="s">
        <v>121</v>
      </c>
      <c r="BM145" s="167" t="s">
        <v>184</v>
      </c>
    </row>
    <row r="146" spans="1:65" s="2" customFormat="1" ht="21.75" customHeight="1">
      <c r="A146" s="29"/>
      <c r="B146" s="154"/>
      <c r="C146" s="155" t="s">
        <v>185</v>
      </c>
      <c r="D146" s="155" t="s">
        <v>117</v>
      </c>
      <c r="E146" s="156" t="s">
        <v>186</v>
      </c>
      <c r="F146" s="157" t="s">
        <v>187</v>
      </c>
      <c r="G146" s="158" t="s">
        <v>135</v>
      </c>
      <c r="H146" s="159">
        <v>872.73</v>
      </c>
      <c r="I146" s="160"/>
      <c r="J146" s="161">
        <f t="shared" si="10"/>
        <v>0</v>
      </c>
      <c r="K146" s="162"/>
      <c r="L146" s="30"/>
      <c r="M146" s="163" t="s">
        <v>1</v>
      </c>
      <c r="N146" s="164" t="s">
        <v>41</v>
      </c>
      <c r="O146" s="55"/>
      <c r="P146" s="165">
        <f t="shared" si="11"/>
        <v>0</v>
      </c>
      <c r="Q146" s="165">
        <v>2.572E-2</v>
      </c>
      <c r="R146" s="165">
        <f t="shared" si="12"/>
        <v>22.446615600000001</v>
      </c>
      <c r="S146" s="165">
        <v>0</v>
      </c>
      <c r="T146" s="166">
        <f t="shared" si="1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67" t="s">
        <v>121</v>
      </c>
      <c r="AT146" s="167" t="s">
        <v>117</v>
      </c>
      <c r="AU146" s="167" t="s">
        <v>122</v>
      </c>
      <c r="AY146" s="14" t="s">
        <v>114</v>
      </c>
      <c r="BE146" s="168">
        <f t="shared" si="14"/>
        <v>0</v>
      </c>
      <c r="BF146" s="168">
        <f t="shared" si="15"/>
        <v>0</v>
      </c>
      <c r="BG146" s="168">
        <f t="shared" si="16"/>
        <v>0</v>
      </c>
      <c r="BH146" s="168">
        <f t="shared" si="17"/>
        <v>0</v>
      </c>
      <c r="BI146" s="168">
        <f t="shared" si="18"/>
        <v>0</v>
      </c>
      <c r="BJ146" s="14" t="s">
        <v>122</v>
      </c>
      <c r="BK146" s="168">
        <f t="shared" si="19"/>
        <v>0</v>
      </c>
      <c r="BL146" s="14" t="s">
        <v>121</v>
      </c>
      <c r="BM146" s="167" t="s">
        <v>188</v>
      </c>
    </row>
    <row r="147" spans="1:65" s="2" customFormat="1" ht="16.5" customHeight="1">
      <c r="A147" s="29"/>
      <c r="B147" s="154"/>
      <c r="C147" s="155" t="s">
        <v>189</v>
      </c>
      <c r="D147" s="155" t="s">
        <v>117</v>
      </c>
      <c r="E147" s="156" t="s">
        <v>190</v>
      </c>
      <c r="F147" s="157" t="s">
        <v>191</v>
      </c>
      <c r="G147" s="158" t="s">
        <v>192</v>
      </c>
      <c r="H147" s="159">
        <v>94.87</v>
      </c>
      <c r="I147" s="160"/>
      <c r="J147" s="161">
        <f t="shared" si="10"/>
        <v>0</v>
      </c>
      <c r="K147" s="162"/>
      <c r="L147" s="30"/>
      <c r="M147" s="163" t="s">
        <v>1</v>
      </c>
      <c r="N147" s="164" t="s">
        <v>41</v>
      </c>
      <c r="O147" s="55"/>
      <c r="P147" s="165">
        <f t="shared" si="11"/>
        <v>0</v>
      </c>
      <c r="Q147" s="165">
        <v>1.14E-3</v>
      </c>
      <c r="R147" s="165">
        <f t="shared" si="12"/>
        <v>0.10815180000000001</v>
      </c>
      <c r="S147" s="165">
        <v>0</v>
      </c>
      <c r="T147" s="166">
        <f t="shared" si="1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67" t="s">
        <v>121</v>
      </c>
      <c r="AT147" s="167" t="s">
        <v>117</v>
      </c>
      <c r="AU147" s="167" t="s">
        <v>122</v>
      </c>
      <c r="AY147" s="14" t="s">
        <v>114</v>
      </c>
      <c r="BE147" s="168">
        <f t="shared" si="14"/>
        <v>0</v>
      </c>
      <c r="BF147" s="168">
        <f t="shared" si="15"/>
        <v>0</v>
      </c>
      <c r="BG147" s="168">
        <f t="shared" si="16"/>
        <v>0</v>
      </c>
      <c r="BH147" s="168">
        <f t="shared" si="17"/>
        <v>0</v>
      </c>
      <c r="BI147" s="168">
        <f t="shared" si="18"/>
        <v>0</v>
      </c>
      <c r="BJ147" s="14" t="s">
        <v>122</v>
      </c>
      <c r="BK147" s="168">
        <f t="shared" si="19"/>
        <v>0</v>
      </c>
      <c r="BL147" s="14" t="s">
        <v>121</v>
      </c>
      <c r="BM147" s="167" t="s">
        <v>193</v>
      </c>
    </row>
    <row r="148" spans="1:65" s="2" customFormat="1" ht="16.5" customHeight="1">
      <c r="A148" s="29"/>
      <c r="B148" s="154"/>
      <c r="C148" s="155" t="s">
        <v>194</v>
      </c>
      <c r="D148" s="155" t="s">
        <v>117</v>
      </c>
      <c r="E148" s="156" t="s">
        <v>195</v>
      </c>
      <c r="F148" s="157" t="s">
        <v>196</v>
      </c>
      <c r="G148" s="158" t="s">
        <v>192</v>
      </c>
      <c r="H148" s="159">
        <v>137.5</v>
      </c>
      <c r="I148" s="160"/>
      <c r="J148" s="161">
        <f t="shared" si="10"/>
        <v>0</v>
      </c>
      <c r="K148" s="162"/>
      <c r="L148" s="30"/>
      <c r="M148" s="163" t="s">
        <v>1</v>
      </c>
      <c r="N148" s="164" t="s">
        <v>41</v>
      </c>
      <c r="O148" s="55"/>
      <c r="P148" s="165">
        <f t="shared" si="11"/>
        <v>0</v>
      </c>
      <c r="Q148" s="165">
        <v>2.3000000000000001E-4</v>
      </c>
      <c r="R148" s="165">
        <f t="shared" si="12"/>
        <v>3.1625E-2</v>
      </c>
      <c r="S148" s="165">
        <v>0</v>
      </c>
      <c r="T148" s="166">
        <f t="shared" si="1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67" t="s">
        <v>121</v>
      </c>
      <c r="AT148" s="167" t="s">
        <v>117</v>
      </c>
      <c r="AU148" s="167" t="s">
        <v>122</v>
      </c>
      <c r="AY148" s="14" t="s">
        <v>114</v>
      </c>
      <c r="BE148" s="168">
        <f t="shared" si="14"/>
        <v>0</v>
      </c>
      <c r="BF148" s="168">
        <f t="shared" si="15"/>
        <v>0</v>
      </c>
      <c r="BG148" s="168">
        <f t="shared" si="16"/>
        <v>0</v>
      </c>
      <c r="BH148" s="168">
        <f t="shared" si="17"/>
        <v>0</v>
      </c>
      <c r="BI148" s="168">
        <f t="shared" si="18"/>
        <v>0</v>
      </c>
      <c r="BJ148" s="14" t="s">
        <v>122</v>
      </c>
      <c r="BK148" s="168">
        <f t="shared" si="19"/>
        <v>0</v>
      </c>
      <c r="BL148" s="14" t="s">
        <v>121</v>
      </c>
      <c r="BM148" s="167" t="s">
        <v>197</v>
      </c>
    </row>
    <row r="149" spans="1:65" s="2" customFormat="1" ht="16.5" customHeight="1">
      <c r="A149" s="29"/>
      <c r="B149" s="154"/>
      <c r="C149" s="155" t="s">
        <v>7</v>
      </c>
      <c r="D149" s="155" t="s">
        <v>117</v>
      </c>
      <c r="E149" s="156" t="s">
        <v>198</v>
      </c>
      <c r="F149" s="157" t="s">
        <v>199</v>
      </c>
      <c r="G149" s="158" t="s">
        <v>192</v>
      </c>
      <c r="H149" s="159">
        <v>70.45</v>
      </c>
      <c r="I149" s="160"/>
      <c r="J149" s="161">
        <f t="shared" si="10"/>
        <v>0</v>
      </c>
      <c r="K149" s="162"/>
      <c r="L149" s="30"/>
      <c r="M149" s="163" t="s">
        <v>1</v>
      </c>
      <c r="N149" s="164" t="s">
        <v>41</v>
      </c>
      <c r="O149" s="55"/>
      <c r="P149" s="165">
        <f t="shared" si="11"/>
        <v>0</v>
      </c>
      <c r="Q149" s="165">
        <v>2.5999999999999998E-4</v>
      </c>
      <c r="R149" s="165">
        <f t="shared" si="12"/>
        <v>1.8317E-2</v>
      </c>
      <c r="S149" s="165">
        <v>0</v>
      </c>
      <c r="T149" s="166">
        <f t="shared" si="1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67" t="s">
        <v>121</v>
      </c>
      <c r="AT149" s="167" t="s">
        <v>117</v>
      </c>
      <c r="AU149" s="167" t="s">
        <v>122</v>
      </c>
      <c r="AY149" s="14" t="s">
        <v>114</v>
      </c>
      <c r="BE149" s="168">
        <f t="shared" si="14"/>
        <v>0</v>
      </c>
      <c r="BF149" s="168">
        <f t="shared" si="15"/>
        <v>0</v>
      </c>
      <c r="BG149" s="168">
        <f t="shared" si="16"/>
        <v>0</v>
      </c>
      <c r="BH149" s="168">
        <f t="shared" si="17"/>
        <v>0</v>
      </c>
      <c r="BI149" s="168">
        <f t="shared" si="18"/>
        <v>0</v>
      </c>
      <c r="BJ149" s="14" t="s">
        <v>122</v>
      </c>
      <c r="BK149" s="168">
        <f t="shared" si="19"/>
        <v>0</v>
      </c>
      <c r="BL149" s="14" t="s">
        <v>121</v>
      </c>
      <c r="BM149" s="167" t="s">
        <v>200</v>
      </c>
    </row>
    <row r="150" spans="1:65" s="2" customFormat="1" ht="16.5" customHeight="1">
      <c r="A150" s="29"/>
      <c r="B150" s="154"/>
      <c r="C150" s="155" t="s">
        <v>201</v>
      </c>
      <c r="D150" s="155" t="s">
        <v>117</v>
      </c>
      <c r="E150" s="156" t="s">
        <v>202</v>
      </c>
      <c r="F150" s="157" t="s">
        <v>203</v>
      </c>
      <c r="G150" s="158" t="s">
        <v>192</v>
      </c>
      <c r="H150" s="159">
        <v>166.5</v>
      </c>
      <c r="I150" s="160"/>
      <c r="J150" s="161">
        <f t="shared" si="10"/>
        <v>0</v>
      </c>
      <c r="K150" s="162"/>
      <c r="L150" s="30"/>
      <c r="M150" s="163" t="s">
        <v>1</v>
      </c>
      <c r="N150" s="164" t="s">
        <v>41</v>
      </c>
      <c r="O150" s="55"/>
      <c r="P150" s="165">
        <f t="shared" si="11"/>
        <v>0</v>
      </c>
      <c r="Q150" s="165">
        <v>6.9999999999999994E-5</v>
      </c>
      <c r="R150" s="165">
        <f t="shared" si="12"/>
        <v>1.1654999999999999E-2</v>
      </c>
      <c r="S150" s="165">
        <v>0</v>
      </c>
      <c r="T150" s="166">
        <f t="shared" si="1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67" t="s">
        <v>121</v>
      </c>
      <c r="AT150" s="167" t="s">
        <v>117</v>
      </c>
      <c r="AU150" s="167" t="s">
        <v>122</v>
      </c>
      <c r="AY150" s="14" t="s">
        <v>114</v>
      </c>
      <c r="BE150" s="168">
        <f t="shared" si="14"/>
        <v>0</v>
      </c>
      <c r="BF150" s="168">
        <f t="shared" si="15"/>
        <v>0</v>
      </c>
      <c r="BG150" s="168">
        <f t="shared" si="16"/>
        <v>0</v>
      </c>
      <c r="BH150" s="168">
        <f t="shared" si="17"/>
        <v>0</v>
      </c>
      <c r="BI150" s="168">
        <f t="shared" si="18"/>
        <v>0</v>
      </c>
      <c r="BJ150" s="14" t="s">
        <v>122</v>
      </c>
      <c r="BK150" s="168">
        <f t="shared" si="19"/>
        <v>0</v>
      </c>
      <c r="BL150" s="14" t="s">
        <v>121</v>
      </c>
      <c r="BM150" s="167" t="s">
        <v>204</v>
      </c>
    </row>
    <row r="151" spans="1:65" s="2" customFormat="1" ht="21.75" customHeight="1">
      <c r="A151" s="29"/>
      <c r="B151" s="154"/>
      <c r="C151" s="155" t="s">
        <v>205</v>
      </c>
      <c r="D151" s="155" t="s">
        <v>117</v>
      </c>
      <c r="E151" s="156" t="s">
        <v>206</v>
      </c>
      <c r="F151" s="157" t="s">
        <v>207</v>
      </c>
      <c r="G151" s="158" t="s">
        <v>192</v>
      </c>
      <c r="H151" s="159">
        <v>4</v>
      </c>
      <c r="I151" s="160"/>
      <c r="J151" s="161">
        <f t="shared" si="10"/>
        <v>0</v>
      </c>
      <c r="K151" s="162"/>
      <c r="L151" s="30"/>
      <c r="M151" s="163" t="s">
        <v>1</v>
      </c>
      <c r="N151" s="164" t="s">
        <v>41</v>
      </c>
      <c r="O151" s="55"/>
      <c r="P151" s="165">
        <f t="shared" si="11"/>
        <v>0</v>
      </c>
      <c r="Q151" s="165">
        <v>5.0000000000000002E-5</v>
      </c>
      <c r="R151" s="165">
        <f t="shared" si="12"/>
        <v>2.0000000000000001E-4</v>
      </c>
      <c r="S151" s="165">
        <v>0</v>
      </c>
      <c r="T151" s="166">
        <f t="shared" si="1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67" t="s">
        <v>121</v>
      </c>
      <c r="AT151" s="167" t="s">
        <v>117</v>
      </c>
      <c r="AU151" s="167" t="s">
        <v>122</v>
      </c>
      <c r="AY151" s="14" t="s">
        <v>114</v>
      </c>
      <c r="BE151" s="168">
        <f t="shared" si="14"/>
        <v>0</v>
      </c>
      <c r="BF151" s="168">
        <f t="shared" si="15"/>
        <v>0</v>
      </c>
      <c r="BG151" s="168">
        <f t="shared" si="16"/>
        <v>0</v>
      </c>
      <c r="BH151" s="168">
        <f t="shared" si="17"/>
        <v>0</v>
      </c>
      <c r="BI151" s="168">
        <f t="shared" si="18"/>
        <v>0</v>
      </c>
      <c r="BJ151" s="14" t="s">
        <v>122</v>
      </c>
      <c r="BK151" s="168">
        <f t="shared" si="19"/>
        <v>0</v>
      </c>
      <c r="BL151" s="14" t="s">
        <v>121</v>
      </c>
      <c r="BM151" s="167" t="s">
        <v>208</v>
      </c>
    </row>
    <row r="152" spans="1:65" s="2" customFormat="1" ht="21.75" customHeight="1">
      <c r="A152" s="29"/>
      <c r="B152" s="154"/>
      <c r="C152" s="155" t="s">
        <v>209</v>
      </c>
      <c r="D152" s="155" t="s">
        <v>117</v>
      </c>
      <c r="E152" s="156" t="s">
        <v>210</v>
      </c>
      <c r="F152" s="157" t="s">
        <v>211</v>
      </c>
      <c r="G152" s="158" t="s">
        <v>135</v>
      </c>
      <c r="H152" s="159">
        <v>6.43</v>
      </c>
      <c r="I152" s="160"/>
      <c r="J152" s="161">
        <f t="shared" si="10"/>
        <v>0</v>
      </c>
      <c r="K152" s="162"/>
      <c r="L152" s="30"/>
      <c r="M152" s="163" t="s">
        <v>1</v>
      </c>
      <c r="N152" s="164" t="s">
        <v>41</v>
      </c>
      <c r="O152" s="55"/>
      <c r="P152" s="165">
        <f t="shared" si="11"/>
        <v>0</v>
      </c>
      <c r="Q152" s="165">
        <v>0</v>
      </c>
      <c r="R152" s="165">
        <f t="shared" si="12"/>
        <v>0</v>
      </c>
      <c r="S152" s="165">
        <v>8.2000000000000003E-2</v>
      </c>
      <c r="T152" s="166">
        <f t="shared" si="13"/>
        <v>0.52725999999999995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67" t="s">
        <v>121</v>
      </c>
      <c r="AT152" s="167" t="s">
        <v>117</v>
      </c>
      <c r="AU152" s="167" t="s">
        <v>122</v>
      </c>
      <c r="AY152" s="14" t="s">
        <v>114</v>
      </c>
      <c r="BE152" s="168">
        <f t="shared" si="14"/>
        <v>0</v>
      </c>
      <c r="BF152" s="168">
        <f t="shared" si="15"/>
        <v>0</v>
      </c>
      <c r="BG152" s="168">
        <f t="shared" si="16"/>
        <v>0</v>
      </c>
      <c r="BH152" s="168">
        <f t="shared" si="17"/>
        <v>0</v>
      </c>
      <c r="BI152" s="168">
        <f t="shared" si="18"/>
        <v>0</v>
      </c>
      <c r="BJ152" s="14" t="s">
        <v>122</v>
      </c>
      <c r="BK152" s="168">
        <f t="shared" si="19"/>
        <v>0</v>
      </c>
      <c r="BL152" s="14" t="s">
        <v>121</v>
      </c>
      <c r="BM152" s="167" t="s">
        <v>212</v>
      </c>
    </row>
    <row r="153" spans="1:65" s="2" customFormat="1" ht="21.75" customHeight="1">
      <c r="A153" s="29"/>
      <c r="B153" s="154"/>
      <c r="C153" s="155" t="s">
        <v>213</v>
      </c>
      <c r="D153" s="155" t="s">
        <v>117</v>
      </c>
      <c r="E153" s="156" t="s">
        <v>214</v>
      </c>
      <c r="F153" s="157" t="s">
        <v>215</v>
      </c>
      <c r="G153" s="158" t="s">
        <v>135</v>
      </c>
      <c r="H153" s="159">
        <v>3.0750000000000002</v>
      </c>
      <c r="I153" s="160"/>
      <c r="J153" s="161">
        <f t="shared" si="10"/>
        <v>0</v>
      </c>
      <c r="K153" s="162"/>
      <c r="L153" s="30"/>
      <c r="M153" s="163" t="s">
        <v>1</v>
      </c>
      <c r="N153" s="164" t="s">
        <v>41</v>
      </c>
      <c r="O153" s="55"/>
      <c r="P153" s="165">
        <f t="shared" si="11"/>
        <v>0</v>
      </c>
      <c r="Q153" s="165">
        <v>0</v>
      </c>
      <c r="R153" s="165">
        <f t="shared" si="12"/>
        <v>0</v>
      </c>
      <c r="S153" s="165">
        <v>0.39200000000000002</v>
      </c>
      <c r="T153" s="166">
        <f t="shared" si="13"/>
        <v>1.2054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67" t="s">
        <v>121</v>
      </c>
      <c r="AT153" s="167" t="s">
        <v>117</v>
      </c>
      <c r="AU153" s="167" t="s">
        <v>122</v>
      </c>
      <c r="AY153" s="14" t="s">
        <v>114</v>
      </c>
      <c r="BE153" s="168">
        <f t="shared" si="14"/>
        <v>0</v>
      </c>
      <c r="BF153" s="168">
        <f t="shared" si="15"/>
        <v>0</v>
      </c>
      <c r="BG153" s="168">
        <f t="shared" si="16"/>
        <v>0</v>
      </c>
      <c r="BH153" s="168">
        <f t="shared" si="17"/>
        <v>0</v>
      </c>
      <c r="BI153" s="168">
        <f t="shared" si="18"/>
        <v>0</v>
      </c>
      <c r="BJ153" s="14" t="s">
        <v>122</v>
      </c>
      <c r="BK153" s="168">
        <f t="shared" si="19"/>
        <v>0</v>
      </c>
      <c r="BL153" s="14" t="s">
        <v>121</v>
      </c>
      <c r="BM153" s="167" t="s">
        <v>216</v>
      </c>
    </row>
    <row r="154" spans="1:65" s="2" customFormat="1" ht="21.75" customHeight="1">
      <c r="A154" s="29"/>
      <c r="B154" s="154"/>
      <c r="C154" s="155" t="s">
        <v>217</v>
      </c>
      <c r="D154" s="155" t="s">
        <v>117</v>
      </c>
      <c r="E154" s="156" t="s">
        <v>218</v>
      </c>
      <c r="F154" s="157" t="s">
        <v>219</v>
      </c>
      <c r="G154" s="158" t="s">
        <v>192</v>
      </c>
      <c r="H154" s="159">
        <v>6.3</v>
      </c>
      <c r="I154" s="160"/>
      <c r="J154" s="161">
        <f t="shared" si="10"/>
        <v>0</v>
      </c>
      <c r="K154" s="162"/>
      <c r="L154" s="30"/>
      <c r="M154" s="163" t="s">
        <v>1</v>
      </c>
      <c r="N154" s="164" t="s">
        <v>41</v>
      </c>
      <c r="O154" s="55"/>
      <c r="P154" s="165">
        <f t="shared" si="11"/>
        <v>0</v>
      </c>
      <c r="Q154" s="165">
        <v>0</v>
      </c>
      <c r="R154" s="165">
        <f t="shared" si="12"/>
        <v>0</v>
      </c>
      <c r="S154" s="165">
        <v>1.2E-2</v>
      </c>
      <c r="T154" s="166">
        <f t="shared" si="13"/>
        <v>7.5600000000000001E-2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67" t="s">
        <v>121</v>
      </c>
      <c r="AT154" s="167" t="s">
        <v>117</v>
      </c>
      <c r="AU154" s="167" t="s">
        <v>122</v>
      </c>
      <c r="AY154" s="14" t="s">
        <v>114</v>
      </c>
      <c r="BE154" s="168">
        <f t="shared" si="14"/>
        <v>0</v>
      </c>
      <c r="BF154" s="168">
        <f t="shared" si="15"/>
        <v>0</v>
      </c>
      <c r="BG154" s="168">
        <f t="shared" si="16"/>
        <v>0</v>
      </c>
      <c r="BH154" s="168">
        <f t="shared" si="17"/>
        <v>0</v>
      </c>
      <c r="BI154" s="168">
        <f t="shared" si="18"/>
        <v>0</v>
      </c>
      <c r="BJ154" s="14" t="s">
        <v>122</v>
      </c>
      <c r="BK154" s="168">
        <f t="shared" si="19"/>
        <v>0</v>
      </c>
      <c r="BL154" s="14" t="s">
        <v>121</v>
      </c>
      <c r="BM154" s="167" t="s">
        <v>220</v>
      </c>
    </row>
    <row r="155" spans="1:65" s="2" customFormat="1" ht="33" customHeight="1">
      <c r="A155" s="29"/>
      <c r="B155" s="154"/>
      <c r="C155" s="155" t="s">
        <v>221</v>
      </c>
      <c r="D155" s="155" t="s">
        <v>117</v>
      </c>
      <c r="E155" s="156" t="s">
        <v>222</v>
      </c>
      <c r="F155" s="157" t="s">
        <v>223</v>
      </c>
      <c r="G155" s="158" t="s">
        <v>135</v>
      </c>
      <c r="H155" s="159">
        <v>778.51300000000003</v>
      </c>
      <c r="I155" s="160"/>
      <c r="J155" s="161">
        <f t="shared" si="10"/>
        <v>0</v>
      </c>
      <c r="K155" s="162"/>
      <c r="L155" s="30"/>
      <c r="M155" s="163" t="s">
        <v>1</v>
      </c>
      <c r="N155" s="164" t="s">
        <v>41</v>
      </c>
      <c r="O155" s="55"/>
      <c r="P155" s="165">
        <f t="shared" si="11"/>
        <v>0</v>
      </c>
      <c r="Q155" s="165">
        <v>0</v>
      </c>
      <c r="R155" s="165">
        <f t="shared" si="12"/>
        <v>0</v>
      </c>
      <c r="S155" s="165">
        <v>1.6E-2</v>
      </c>
      <c r="T155" s="166">
        <f t="shared" si="13"/>
        <v>12.456208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67" t="s">
        <v>121</v>
      </c>
      <c r="AT155" s="167" t="s">
        <v>117</v>
      </c>
      <c r="AU155" s="167" t="s">
        <v>122</v>
      </c>
      <c r="AY155" s="14" t="s">
        <v>114</v>
      </c>
      <c r="BE155" s="168">
        <f t="shared" si="14"/>
        <v>0</v>
      </c>
      <c r="BF155" s="168">
        <f t="shared" si="15"/>
        <v>0</v>
      </c>
      <c r="BG155" s="168">
        <f t="shared" si="16"/>
        <v>0</v>
      </c>
      <c r="BH155" s="168">
        <f t="shared" si="17"/>
        <v>0</v>
      </c>
      <c r="BI155" s="168">
        <f t="shared" si="18"/>
        <v>0</v>
      </c>
      <c r="BJ155" s="14" t="s">
        <v>122</v>
      </c>
      <c r="BK155" s="168">
        <f t="shared" si="19"/>
        <v>0</v>
      </c>
      <c r="BL155" s="14" t="s">
        <v>121</v>
      </c>
      <c r="BM155" s="167" t="s">
        <v>224</v>
      </c>
    </row>
    <row r="156" spans="1:65" s="2" customFormat="1" ht="16.5" customHeight="1">
      <c r="A156" s="29"/>
      <c r="B156" s="154"/>
      <c r="C156" s="155" t="s">
        <v>225</v>
      </c>
      <c r="D156" s="155" t="s">
        <v>117</v>
      </c>
      <c r="E156" s="156" t="s">
        <v>226</v>
      </c>
      <c r="F156" s="157" t="s">
        <v>227</v>
      </c>
      <c r="G156" s="158" t="s">
        <v>228</v>
      </c>
      <c r="H156" s="159">
        <v>14.324999999999999</v>
      </c>
      <c r="I156" s="160"/>
      <c r="J156" s="161">
        <f t="shared" si="10"/>
        <v>0</v>
      </c>
      <c r="K156" s="162"/>
      <c r="L156" s="30"/>
      <c r="M156" s="163" t="s">
        <v>1</v>
      </c>
      <c r="N156" s="164" t="s">
        <v>41</v>
      </c>
      <c r="O156" s="55"/>
      <c r="P156" s="165">
        <f t="shared" si="11"/>
        <v>0</v>
      </c>
      <c r="Q156" s="165">
        <v>0</v>
      </c>
      <c r="R156" s="165">
        <f t="shared" si="12"/>
        <v>0</v>
      </c>
      <c r="S156" s="165">
        <v>0</v>
      </c>
      <c r="T156" s="166">
        <f t="shared" si="1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67" t="s">
        <v>121</v>
      </c>
      <c r="AT156" s="167" t="s">
        <v>117</v>
      </c>
      <c r="AU156" s="167" t="s">
        <v>122</v>
      </c>
      <c r="AY156" s="14" t="s">
        <v>114</v>
      </c>
      <c r="BE156" s="168">
        <f t="shared" si="14"/>
        <v>0</v>
      </c>
      <c r="BF156" s="168">
        <f t="shared" si="15"/>
        <v>0</v>
      </c>
      <c r="BG156" s="168">
        <f t="shared" si="16"/>
        <v>0</v>
      </c>
      <c r="BH156" s="168">
        <f t="shared" si="17"/>
        <v>0</v>
      </c>
      <c r="BI156" s="168">
        <f t="shared" si="18"/>
        <v>0</v>
      </c>
      <c r="BJ156" s="14" t="s">
        <v>122</v>
      </c>
      <c r="BK156" s="168">
        <f t="shared" si="19"/>
        <v>0</v>
      </c>
      <c r="BL156" s="14" t="s">
        <v>121</v>
      </c>
      <c r="BM156" s="167" t="s">
        <v>229</v>
      </c>
    </row>
    <row r="157" spans="1:65" s="2" customFormat="1" ht="21.75" customHeight="1">
      <c r="A157" s="29"/>
      <c r="B157" s="154"/>
      <c r="C157" s="155" t="s">
        <v>230</v>
      </c>
      <c r="D157" s="155" t="s">
        <v>117</v>
      </c>
      <c r="E157" s="156" t="s">
        <v>231</v>
      </c>
      <c r="F157" s="157" t="s">
        <v>232</v>
      </c>
      <c r="G157" s="158" t="s">
        <v>228</v>
      </c>
      <c r="H157" s="159">
        <v>143.25</v>
      </c>
      <c r="I157" s="160"/>
      <c r="J157" s="161">
        <f t="shared" si="10"/>
        <v>0</v>
      </c>
      <c r="K157" s="162"/>
      <c r="L157" s="30"/>
      <c r="M157" s="163" t="s">
        <v>1</v>
      </c>
      <c r="N157" s="164" t="s">
        <v>41</v>
      </c>
      <c r="O157" s="55"/>
      <c r="P157" s="165">
        <f t="shared" si="11"/>
        <v>0</v>
      </c>
      <c r="Q157" s="165">
        <v>0</v>
      </c>
      <c r="R157" s="165">
        <f t="shared" si="12"/>
        <v>0</v>
      </c>
      <c r="S157" s="165">
        <v>0</v>
      </c>
      <c r="T157" s="166">
        <f t="shared" si="1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67" t="s">
        <v>121</v>
      </c>
      <c r="AT157" s="167" t="s">
        <v>117</v>
      </c>
      <c r="AU157" s="167" t="s">
        <v>122</v>
      </c>
      <c r="AY157" s="14" t="s">
        <v>114</v>
      </c>
      <c r="BE157" s="168">
        <f t="shared" si="14"/>
        <v>0</v>
      </c>
      <c r="BF157" s="168">
        <f t="shared" si="15"/>
        <v>0</v>
      </c>
      <c r="BG157" s="168">
        <f t="shared" si="16"/>
        <v>0</v>
      </c>
      <c r="BH157" s="168">
        <f t="shared" si="17"/>
        <v>0</v>
      </c>
      <c r="BI157" s="168">
        <f t="shared" si="18"/>
        <v>0</v>
      </c>
      <c r="BJ157" s="14" t="s">
        <v>122</v>
      </c>
      <c r="BK157" s="168">
        <f t="shared" si="19"/>
        <v>0</v>
      </c>
      <c r="BL157" s="14" t="s">
        <v>121</v>
      </c>
      <c r="BM157" s="167" t="s">
        <v>233</v>
      </c>
    </row>
    <row r="158" spans="1:65" s="2" customFormat="1" ht="21.75" customHeight="1">
      <c r="A158" s="29"/>
      <c r="B158" s="154"/>
      <c r="C158" s="155" t="s">
        <v>234</v>
      </c>
      <c r="D158" s="155" t="s">
        <v>117</v>
      </c>
      <c r="E158" s="156" t="s">
        <v>235</v>
      </c>
      <c r="F158" s="157" t="s">
        <v>236</v>
      </c>
      <c r="G158" s="158" t="s">
        <v>228</v>
      </c>
      <c r="H158" s="159">
        <v>14.324999999999999</v>
      </c>
      <c r="I158" s="160"/>
      <c r="J158" s="161">
        <f t="shared" si="10"/>
        <v>0</v>
      </c>
      <c r="K158" s="162"/>
      <c r="L158" s="30"/>
      <c r="M158" s="163" t="s">
        <v>1</v>
      </c>
      <c r="N158" s="164" t="s">
        <v>41</v>
      </c>
      <c r="O158" s="55"/>
      <c r="P158" s="165">
        <f t="shared" si="11"/>
        <v>0</v>
      </c>
      <c r="Q158" s="165">
        <v>0</v>
      </c>
      <c r="R158" s="165">
        <f t="shared" si="12"/>
        <v>0</v>
      </c>
      <c r="S158" s="165">
        <v>0</v>
      </c>
      <c r="T158" s="166">
        <f t="shared" si="1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67" t="s">
        <v>121</v>
      </c>
      <c r="AT158" s="167" t="s">
        <v>117</v>
      </c>
      <c r="AU158" s="167" t="s">
        <v>122</v>
      </c>
      <c r="AY158" s="14" t="s">
        <v>114</v>
      </c>
      <c r="BE158" s="168">
        <f t="shared" si="14"/>
        <v>0</v>
      </c>
      <c r="BF158" s="168">
        <f t="shared" si="15"/>
        <v>0</v>
      </c>
      <c r="BG158" s="168">
        <f t="shared" si="16"/>
        <v>0</v>
      </c>
      <c r="BH158" s="168">
        <f t="shared" si="17"/>
        <v>0</v>
      </c>
      <c r="BI158" s="168">
        <f t="shared" si="18"/>
        <v>0</v>
      </c>
      <c r="BJ158" s="14" t="s">
        <v>122</v>
      </c>
      <c r="BK158" s="168">
        <f t="shared" si="19"/>
        <v>0</v>
      </c>
      <c r="BL158" s="14" t="s">
        <v>121</v>
      </c>
      <c r="BM158" s="167" t="s">
        <v>237</v>
      </c>
    </row>
    <row r="159" spans="1:65" s="2" customFormat="1" ht="21.75" customHeight="1">
      <c r="A159" s="29"/>
      <c r="B159" s="154"/>
      <c r="C159" s="155" t="s">
        <v>238</v>
      </c>
      <c r="D159" s="155" t="s">
        <v>117</v>
      </c>
      <c r="E159" s="156" t="s">
        <v>239</v>
      </c>
      <c r="F159" s="157" t="s">
        <v>240</v>
      </c>
      <c r="G159" s="158" t="s">
        <v>228</v>
      </c>
      <c r="H159" s="159">
        <v>14.324999999999999</v>
      </c>
      <c r="I159" s="160"/>
      <c r="J159" s="161">
        <f t="shared" si="10"/>
        <v>0</v>
      </c>
      <c r="K159" s="162"/>
      <c r="L159" s="30"/>
      <c r="M159" s="163" t="s">
        <v>1</v>
      </c>
      <c r="N159" s="164" t="s">
        <v>41</v>
      </c>
      <c r="O159" s="55"/>
      <c r="P159" s="165">
        <f t="shared" si="11"/>
        <v>0</v>
      </c>
      <c r="Q159" s="165">
        <v>0</v>
      </c>
      <c r="R159" s="165">
        <f t="shared" si="12"/>
        <v>0</v>
      </c>
      <c r="S159" s="165">
        <v>0</v>
      </c>
      <c r="T159" s="166">
        <f t="shared" si="1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67" t="s">
        <v>121</v>
      </c>
      <c r="AT159" s="167" t="s">
        <v>117</v>
      </c>
      <c r="AU159" s="167" t="s">
        <v>122</v>
      </c>
      <c r="AY159" s="14" t="s">
        <v>114</v>
      </c>
      <c r="BE159" s="168">
        <f t="shared" si="14"/>
        <v>0</v>
      </c>
      <c r="BF159" s="168">
        <f t="shared" si="15"/>
        <v>0</v>
      </c>
      <c r="BG159" s="168">
        <f t="shared" si="16"/>
        <v>0</v>
      </c>
      <c r="BH159" s="168">
        <f t="shared" si="17"/>
        <v>0</v>
      </c>
      <c r="BI159" s="168">
        <f t="shared" si="18"/>
        <v>0</v>
      </c>
      <c r="BJ159" s="14" t="s">
        <v>122</v>
      </c>
      <c r="BK159" s="168">
        <f t="shared" si="19"/>
        <v>0</v>
      </c>
      <c r="BL159" s="14" t="s">
        <v>121</v>
      </c>
      <c r="BM159" s="167" t="s">
        <v>241</v>
      </c>
    </row>
    <row r="160" spans="1:65" s="12" customFormat="1" ht="22.9" customHeight="1">
      <c r="B160" s="141"/>
      <c r="D160" s="142" t="s">
        <v>74</v>
      </c>
      <c r="E160" s="152" t="s">
        <v>242</v>
      </c>
      <c r="F160" s="152" t="s">
        <v>243</v>
      </c>
      <c r="I160" s="144"/>
      <c r="J160" s="153">
        <f>BK160</f>
        <v>0</v>
      </c>
      <c r="L160" s="141"/>
      <c r="M160" s="146"/>
      <c r="N160" s="147"/>
      <c r="O160" s="147"/>
      <c r="P160" s="148">
        <f>P161</f>
        <v>0</v>
      </c>
      <c r="Q160" s="147"/>
      <c r="R160" s="148">
        <f>R161</f>
        <v>0</v>
      </c>
      <c r="S160" s="147"/>
      <c r="T160" s="149">
        <f>T161</f>
        <v>0</v>
      </c>
      <c r="AR160" s="142" t="s">
        <v>81</v>
      </c>
      <c r="AT160" s="150" t="s">
        <v>74</v>
      </c>
      <c r="AU160" s="150" t="s">
        <v>81</v>
      </c>
      <c r="AY160" s="142" t="s">
        <v>114</v>
      </c>
      <c r="BK160" s="151">
        <f>BK161</f>
        <v>0</v>
      </c>
    </row>
    <row r="161" spans="1:65" s="2" customFormat="1" ht="21.75" customHeight="1">
      <c r="A161" s="29"/>
      <c r="B161" s="154"/>
      <c r="C161" s="155" t="s">
        <v>244</v>
      </c>
      <c r="D161" s="155" t="s">
        <v>117</v>
      </c>
      <c r="E161" s="156" t="s">
        <v>245</v>
      </c>
      <c r="F161" s="157" t="s">
        <v>246</v>
      </c>
      <c r="G161" s="158" t="s">
        <v>228</v>
      </c>
      <c r="H161" s="159">
        <v>59.607999999999997</v>
      </c>
      <c r="I161" s="160"/>
      <c r="J161" s="161">
        <f>ROUND(I161*H161,2)</f>
        <v>0</v>
      </c>
      <c r="K161" s="162"/>
      <c r="L161" s="30"/>
      <c r="M161" s="163" t="s">
        <v>1</v>
      </c>
      <c r="N161" s="164" t="s">
        <v>41</v>
      </c>
      <c r="O161" s="55"/>
      <c r="P161" s="165">
        <f>O161*H161</f>
        <v>0</v>
      </c>
      <c r="Q161" s="165">
        <v>0</v>
      </c>
      <c r="R161" s="165">
        <f>Q161*H161</f>
        <v>0</v>
      </c>
      <c r="S161" s="165">
        <v>0</v>
      </c>
      <c r="T161" s="166">
        <f>S161*H161</f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67" t="s">
        <v>121</v>
      </c>
      <c r="AT161" s="167" t="s">
        <v>117</v>
      </c>
      <c r="AU161" s="167" t="s">
        <v>122</v>
      </c>
      <c r="AY161" s="14" t="s">
        <v>114</v>
      </c>
      <c r="BE161" s="168">
        <f>IF(N161="základná",J161,0)</f>
        <v>0</v>
      </c>
      <c r="BF161" s="168">
        <f>IF(N161="znížená",J161,0)</f>
        <v>0</v>
      </c>
      <c r="BG161" s="168">
        <f>IF(N161="zákl. prenesená",J161,0)</f>
        <v>0</v>
      </c>
      <c r="BH161" s="168">
        <f>IF(N161="zníž. prenesená",J161,0)</f>
        <v>0</v>
      </c>
      <c r="BI161" s="168">
        <f>IF(N161="nulová",J161,0)</f>
        <v>0</v>
      </c>
      <c r="BJ161" s="14" t="s">
        <v>122</v>
      </c>
      <c r="BK161" s="168">
        <f>ROUND(I161*H161,2)</f>
        <v>0</v>
      </c>
      <c r="BL161" s="14" t="s">
        <v>121</v>
      </c>
      <c r="BM161" s="167" t="s">
        <v>247</v>
      </c>
    </row>
    <row r="162" spans="1:65" s="12" customFormat="1" ht="25.9" customHeight="1">
      <c r="B162" s="141"/>
      <c r="D162" s="142" t="s">
        <v>74</v>
      </c>
      <c r="E162" s="143" t="s">
        <v>248</v>
      </c>
      <c r="F162" s="143" t="s">
        <v>249</v>
      </c>
      <c r="I162" s="144"/>
      <c r="J162" s="145">
        <f>BK162</f>
        <v>0</v>
      </c>
      <c r="L162" s="141"/>
      <c r="M162" s="146"/>
      <c r="N162" s="147"/>
      <c r="O162" s="147"/>
      <c r="P162" s="148">
        <f>P163+P172+P183</f>
        <v>0</v>
      </c>
      <c r="Q162" s="147"/>
      <c r="R162" s="148">
        <f>R163+R172+R183</f>
        <v>1.0061610999999999</v>
      </c>
      <c r="S162" s="147"/>
      <c r="T162" s="149">
        <f>T163+T172+T183</f>
        <v>6.0479999999999999E-2</v>
      </c>
      <c r="AR162" s="142" t="s">
        <v>122</v>
      </c>
      <c r="AT162" s="150" t="s">
        <v>74</v>
      </c>
      <c r="AU162" s="150" t="s">
        <v>75</v>
      </c>
      <c r="AY162" s="142" t="s">
        <v>114</v>
      </c>
      <c r="BK162" s="151">
        <f>BK163+BK172+BK183</f>
        <v>0</v>
      </c>
    </row>
    <row r="163" spans="1:65" s="12" customFormat="1" ht="22.9" customHeight="1">
      <c r="B163" s="141"/>
      <c r="D163" s="142" t="s">
        <v>74</v>
      </c>
      <c r="E163" s="152" t="s">
        <v>250</v>
      </c>
      <c r="F163" s="152" t="s">
        <v>251</v>
      </c>
      <c r="I163" s="144"/>
      <c r="J163" s="153">
        <f>BK163</f>
        <v>0</v>
      </c>
      <c r="L163" s="141"/>
      <c r="M163" s="146"/>
      <c r="N163" s="147"/>
      <c r="O163" s="147"/>
      <c r="P163" s="148">
        <f>SUM(P164:P171)</f>
        <v>0</v>
      </c>
      <c r="Q163" s="147"/>
      <c r="R163" s="148">
        <f>SUM(R164:R171)</f>
        <v>0.73619249999999992</v>
      </c>
      <c r="S163" s="147"/>
      <c r="T163" s="149">
        <f>SUM(T164:T171)</f>
        <v>6.0479999999999999E-2</v>
      </c>
      <c r="AR163" s="142" t="s">
        <v>122</v>
      </c>
      <c r="AT163" s="150" t="s">
        <v>74</v>
      </c>
      <c r="AU163" s="150" t="s">
        <v>81</v>
      </c>
      <c r="AY163" s="142" t="s">
        <v>114</v>
      </c>
      <c r="BK163" s="151">
        <f>SUM(BK164:BK171)</f>
        <v>0</v>
      </c>
    </row>
    <row r="164" spans="1:65" s="2" customFormat="1" ht="33" customHeight="1">
      <c r="A164" s="29"/>
      <c r="B164" s="154"/>
      <c r="C164" s="155" t="s">
        <v>252</v>
      </c>
      <c r="D164" s="155" t="s">
        <v>117</v>
      </c>
      <c r="E164" s="156" t="s">
        <v>253</v>
      </c>
      <c r="F164" s="157" t="s">
        <v>254</v>
      </c>
      <c r="G164" s="158" t="s">
        <v>192</v>
      </c>
      <c r="H164" s="159">
        <v>23.25</v>
      </c>
      <c r="I164" s="160"/>
      <c r="J164" s="161">
        <f t="shared" ref="J164:J171" si="20">ROUND(I164*H164,2)</f>
        <v>0</v>
      </c>
      <c r="K164" s="162"/>
      <c r="L164" s="30"/>
      <c r="M164" s="163" t="s">
        <v>1</v>
      </c>
      <c r="N164" s="164" t="s">
        <v>41</v>
      </c>
      <c r="O164" s="55"/>
      <c r="P164" s="165">
        <f t="shared" ref="P164:P171" si="21">O164*H164</f>
        <v>0</v>
      </c>
      <c r="Q164" s="165">
        <v>2.0899999999999998E-3</v>
      </c>
      <c r="R164" s="165">
        <f t="shared" ref="R164:R171" si="22">Q164*H164</f>
        <v>4.8592499999999997E-2</v>
      </c>
      <c r="S164" s="165">
        <v>0</v>
      </c>
      <c r="T164" s="166">
        <f t="shared" ref="T164:T171" si="23">S164*H164</f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67" t="s">
        <v>181</v>
      </c>
      <c r="AT164" s="167" t="s">
        <v>117</v>
      </c>
      <c r="AU164" s="167" t="s">
        <v>122</v>
      </c>
      <c r="AY164" s="14" t="s">
        <v>114</v>
      </c>
      <c r="BE164" s="168">
        <f t="shared" ref="BE164:BE171" si="24">IF(N164="základná",J164,0)</f>
        <v>0</v>
      </c>
      <c r="BF164" s="168">
        <f t="shared" ref="BF164:BF171" si="25">IF(N164="znížená",J164,0)</f>
        <v>0</v>
      </c>
      <c r="BG164" s="168">
        <f t="shared" ref="BG164:BG171" si="26">IF(N164="zákl. prenesená",J164,0)</f>
        <v>0</v>
      </c>
      <c r="BH164" s="168">
        <f t="shared" ref="BH164:BH171" si="27">IF(N164="zníž. prenesená",J164,0)</f>
        <v>0</v>
      </c>
      <c r="BI164" s="168">
        <f t="shared" ref="BI164:BI171" si="28">IF(N164="nulová",J164,0)</f>
        <v>0</v>
      </c>
      <c r="BJ164" s="14" t="s">
        <v>122</v>
      </c>
      <c r="BK164" s="168">
        <f t="shared" ref="BK164:BK171" si="29">ROUND(I164*H164,2)</f>
        <v>0</v>
      </c>
      <c r="BL164" s="14" t="s">
        <v>181</v>
      </c>
      <c r="BM164" s="167" t="s">
        <v>255</v>
      </c>
    </row>
    <row r="165" spans="1:65" s="2" customFormat="1" ht="33" customHeight="1">
      <c r="A165" s="29"/>
      <c r="B165" s="154"/>
      <c r="C165" s="155" t="s">
        <v>256</v>
      </c>
      <c r="D165" s="155" t="s">
        <v>117</v>
      </c>
      <c r="E165" s="156" t="s">
        <v>257</v>
      </c>
      <c r="F165" s="157" t="s">
        <v>258</v>
      </c>
      <c r="G165" s="158" t="s">
        <v>192</v>
      </c>
      <c r="H165" s="159">
        <v>54</v>
      </c>
      <c r="I165" s="160"/>
      <c r="J165" s="161">
        <f t="shared" si="20"/>
        <v>0</v>
      </c>
      <c r="K165" s="162"/>
      <c r="L165" s="30"/>
      <c r="M165" s="163" t="s">
        <v>1</v>
      </c>
      <c r="N165" s="164" t="s">
        <v>41</v>
      </c>
      <c r="O165" s="55"/>
      <c r="P165" s="165">
        <f t="shared" si="21"/>
        <v>0</v>
      </c>
      <c r="Q165" s="165">
        <v>2.7699999999999999E-3</v>
      </c>
      <c r="R165" s="165">
        <f t="shared" si="22"/>
        <v>0.14957999999999999</v>
      </c>
      <c r="S165" s="165">
        <v>0</v>
      </c>
      <c r="T165" s="166">
        <f t="shared" si="23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67" t="s">
        <v>181</v>
      </c>
      <c r="AT165" s="167" t="s">
        <v>117</v>
      </c>
      <c r="AU165" s="167" t="s">
        <v>122</v>
      </c>
      <c r="AY165" s="14" t="s">
        <v>114</v>
      </c>
      <c r="BE165" s="168">
        <f t="shared" si="24"/>
        <v>0</v>
      </c>
      <c r="BF165" s="168">
        <f t="shared" si="25"/>
        <v>0</v>
      </c>
      <c r="BG165" s="168">
        <f t="shared" si="26"/>
        <v>0</v>
      </c>
      <c r="BH165" s="168">
        <f t="shared" si="27"/>
        <v>0</v>
      </c>
      <c r="BI165" s="168">
        <f t="shared" si="28"/>
        <v>0</v>
      </c>
      <c r="BJ165" s="14" t="s">
        <v>122</v>
      </c>
      <c r="BK165" s="168">
        <f t="shared" si="29"/>
        <v>0</v>
      </c>
      <c r="BL165" s="14" t="s">
        <v>181</v>
      </c>
      <c r="BM165" s="167" t="s">
        <v>259</v>
      </c>
    </row>
    <row r="166" spans="1:65" s="2" customFormat="1" ht="21.75" customHeight="1">
      <c r="A166" s="29"/>
      <c r="B166" s="154"/>
      <c r="C166" s="155" t="s">
        <v>260</v>
      </c>
      <c r="D166" s="155" t="s">
        <v>117</v>
      </c>
      <c r="E166" s="156" t="s">
        <v>261</v>
      </c>
      <c r="F166" s="157" t="s">
        <v>262</v>
      </c>
      <c r="G166" s="158" t="s">
        <v>192</v>
      </c>
      <c r="H166" s="159">
        <v>61.4</v>
      </c>
      <c r="I166" s="160"/>
      <c r="J166" s="161">
        <f t="shared" si="20"/>
        <v>0</v>
      </c>
      <c r="K166" s="162"/>
      <c r="L166" s="30"/>
      <c r="M166" s="163" t="s">
        <v>1</v>
      </c>
      <c r="N166" s="164" t="s">
        <v>41</v>
      </c>
      <c r="O166" s="55"/>
      <c r="P166" s="165">
        <f t="shared" si="21"/>
        <v>0</v>
      </c>
      <c r="Q166" s="165">
        <v>2.4499999999999999E-3</v>
      </c>
      <c r="R166" s="165">
        <f t="shared" si="22"/>
        <v>0.15042999999999998</v>
      </c>
      <c r="S166" s="165">
        <v>0</v>
      </c>
      <c r="T166" s="166">
        <f t="shared" si="23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67" t="s">
        <v>181</v>
      </c>
      <c r="AT166" s="167" t="s">
        <v>117</v>
      </c>
      <c r="AU166" s="167" t="s">
        <v>122</v>
      </c>
      <c r="AY166" s="14" t="s">
        <v>114</v>
      </c>
      <c r="BE166" s="168">
        <f t="shared" si="24"/>
        <v>0</v>
      </c>
      <c r="BF166" s="168">
        <f t="shared" si="25"/>
        <v>0</v>
      </c>
      <c r="BG166" s="168">
        <f t="shared" si="26"/>
        <v>0</v>
      </c>
      <c r="BH166" s="168">
        <f t="shared" si="27"/>
        <v>0</v>
      </c>
      <c r="BI166" s="168">
        <f t="shared" si="28"/>
        <v>0</v>
      </c>
      <c r="BJ166" s="14" t="s">
        <v>122</v>
      </c>
      <c r="BK166" s="168">
        <f t="shared" si="29"/>
        <v>0</v>
      </c>
      <c r="BL166" s="14" t="s">
        <v>181</v>
      </c>
      <c r="BM166" s="167" t="s">
        <v>263</v>
      </c>
    </row>
    <row r="167" spans="1:65" s="2" customFormat="1" ht="21.75" customHeight="1">
      <c r="A167" s="29"/>
      <c r="B167" s="154"/>
      <c r="C167" s="155" t="s">
        <v>264</v>
      </c>
      <c r="D167" s="155" t="s">
        <v>117</v>
      </c>
      <c r="E167" s="156" t="s">
        <v>265</v>
      </c>
      <c r="F167" s="157" t="s">
        <v>266</v>
      </c>
      <c r="G167" s="158" t="s">
        <v>192</v>
      </c>
      <c r="H167" s="159">
        <v>43.3</v>
      </c>
      <c r="I167" s="160"/>
      <c r="J167" s="161">
        <f t="shared" si="20"/>
        <v>0</v>
      </c>
      <c r="K167" s="162"/>
      <c r="L167" s="30"/>
      <c r="M167" s="163" t="s">
        <v>1</v>
      </c>
      <c r="N167" s="164" t="s">
        <v>41</v>
      </c>
      <c r="O167" s="55"/>
      <c r="P167" s="165">
        <f t="shared" si="21"/>
        <v>0</v>
      </c>
      <c r="Q167" s="165">
        <v>3.5000000000000001E-3</v>
      </c>
      <c r="R167" s="165">
        <f t="shared" si="22"/>
        <v>0.15154999999999999</v>
      </c>
      <c r="S167" s="165">
        <v>0</v>
      </c>
      <c r="T167" s="166">
        <f t="shared" si="23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67" t="s">
        <v>181</v>
      </c>
      <c r="AT167" s="167" t="s">
        <v>117</v>
      </c>
      <c r="AU167" s="167" t="s">
        <v>122</v>
      </c>
      <c r="AY167" s="14" t="s">
        <v>114</v>
      </c>
      <c r="BE167" s="168">
        <f t="shared" si="24"/>
        <v>0</v>
      </c>
      <c r="BF167" s="168">
        <f t="shared" si="25"/>
        <v>0</v>
      </c>
      <c r="BG167" s="168">
        <f t="shared" si="26"/>
        <v>0</v>
      </c>
      <c r="BH167" s="168">
        <f t="shared" si="27"/>
        <v>0</v>
      </c>
      <c r="BI167" s="168">
        <f t="shared" si="28"/>
        <v>0</v>
      </c>
      <c r="BJ167" s="14" t="s">
        <v>122</v>
      </c>
      <c r="BK167" s="168">
        <f t="shared" si="29"/>
        <v>0</v>
      </c>
      <c r="BL167" s="14" t="s">
        <v>181</v>
      </c>
      <c r="BM167" s="167" t="s">
        <v>267</v>
      </c>
    </row>
    <row r="168" spans="1:65" s="2" customFormat="1" ht="21.75" customHeight="1">
      <c r="A168" s="29"/>
      <c r="B168" s="154"/>
      <c r="C168" s="155" t="s">
        <v>268</v>
      </c>
      <c r="D168" s="155" t="s">
        <v>117</v>
      </c>
      <c r="E168" s="156" t="s">
        <v>269</v>
      </c>
      <c r="F168" s="157" t="s">
        <v>270</v>
      </c>
      <c r="G168" s="158" t="s">
        <v>192</v>
      </c>
      <c r="H168" s="159">
        <v>44.8</v>
      </c>
      <c r="I168" s="160"/>
      <c r="J168" s="161">
        <f t="shared" si="20"/>
        <v>0</v>
      </c>
      <c r="K168" s="162"/>
      <c r="L168" s="30"/>
      <c r="M168" s="163" t="s">
        <v>1</v>
      </c>
      <c r="N168" s="164" t="s">
        <v>41</v>
      </c>
      <c r="O168" s="55"/>
      <c r="P168" s="165">
        <f t="shared" si="21"/>
        <v>0</v>
      </c>
      <c r="Q168" s="165">
        <v>0</v>
      </c>
      <c r="R168" s="165">
        <f t="shared" si="22"/>
        <v>0</v>
      </c>
      <c r="S168" s="165">
        <v>1.3500000000000001E-3</v>
      </c>
      <c r="T168" s="166">
        <f t="shared" si="23"/>
        <v>6.0479999999999999E-2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67" t="s">
        <v>181</v>
      </c>
      <c r="AT168" s="167" t="s">
        <v>117</v>
      </c>
      <c r="AU168" s="167" t="s">
        <v>122</v>
      </c>
      <c r="AY168" s="14" t="s">
        <v>114</v>
      </c>
      <c r="BE168" s="168">
        <f t="shared" si="24"/>
        <v>0</v>
      </c>
      <c r="BF168" s="168">
        <f t="shared" si="25"/>
        <v>0</v>
      </c>
      <c r="BG168" s="168">
        <f t="shared" si="26"/>
        <v>0</v>
      </c>
      <c r="BH168" s="168">
        <f t="shared" si="27"/>
        <v>0</v>
      </c>
      <c r="BI168" s="168">
        <f t="shared" si="28"/>
        <v>0</v>
      </c>
      <c r="BJ168" s="14" t="s">
        <v>122</v>
      </c>
      <c r="BK168" s="168">
        <f t="shared" si="29"/>
        <v>0</v>
      </c>
      <c r="BL168" s="14" t="s">
        <v>181</v>
      </c>
      <c r="BM168" s="167" t="s">
        <v>271</v>
      </c>
    </row>
    <row r="169" spans="1:65" s="2" customFormat="1" ht="21.75" customHeight="1">
      <c r="A169" s="29"/>
      <c r="B169" s="154"/>
      <c r="C169" s="155" t="s">
        <v>272</v>
      </c>
      <c r="D169" s="155" t="s">
        <v>117</v>
      </c>
      <c r="E169" s="156" t="s">
        <v>273</v>
      </c>
      <c r="F169" s="157" t="s">
        <v>274</v>
      </c>
      <c r="G169" s="158" t="s">
        <v>192</v>
      </c>
      <c r="H169" s="159">
        <v>26</v>
      </c>
      <c r="I169" s="160"/>
      <c r="J169" s="161">
        <f t="shared" si="20"/>
        <v>0</v>
      </c>
      <c r="K169" s="162"/>
      <c r="L169" s="30"/>
      <c r="M169" s="163" t="s">
        <v>1</v>
      </c>
      <c r="N169" s="164" t="s">
        <v>41</v>
      </c>
      <c r="O169" s="55"/>
      <c r="P169" s="165">
        <f t="shared" si="21"/>
        <v>0</v>
      </c>
      <c r="Q169" s="165">
        <v>5.1200000000000004E-3</v>
      </c>
      <c r="R169" s="165">
        <f t="shared" si="22"/>
        <v>0.13312000000000002</v>
      </c>
      <c r="S169" s="165">
        <v>0</v>
      </c>
      <c r="T169" s="166">
        <f t="shared" si="23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67" t="s">
        <v>181</v>
      </c>
      <c r="AT169" s="167" t="s">
        <v>117</v>
      </c>
      <c r="AU169" s="167" t="s">
        <v>122</v>
      </c>
      <c r="AY169" s="14" t="s">
        <v>114</v>
      </c>
      <c r="BE169" s="168">
        <f t="shared" si="24"/>
        <v>0</v>
      </c>
      <c r="BF169" s="168">
        <f t="shared" si="25"/>
        <v>0</v>
      </c>
      <c r="BG169" s="168">
        <f t="shared" si="26"/>
        <v>0</v>
      </c>
      <c r="BH169" s="168">
        <f t="shared" si="27"/>
        <v>0</v>
      </c>
      <c r="BI169" s="168">
        <f t="shared" si="28"/>
        <v>0</v>
      </c>
      <c r="BJ169" s="14" t="s">
        <v>122</v>
      </c>
      <c r="BK169" s="168">
        <f t="shared" si="29"/>
        <v>0</v>
      </c>
      <c r="BL169" s="14" t="s">
        <v>181</v>
      </c>
      <c r="BM169" s="167" t="s">
        <v>275</v>
      </c>
    </row>
    <row r="170" spans="1:65" s="2" customFormat="1" ht="21.75" customHeight="1">
      <c r="A170" s="29"/>
      <c r="B170" s="154"/>
      <c r="C170" s="155" t="s">
        <v>276</v>
      </c>
      <c r="D170" s="155" t="s">
        <v>117</v>
      </c>
      <c r="E170" s="156" t="s">
        <v>277</v>
      </c>
      <c r="F170" s="157" t="s">
        <v>278</v>
      </c>
      <c r="G170" s="158" t="s">
        <v>192</v>
      </c>
      <c r="H170" s="159">
        <v>41.5</v>
      </c>
      <c r="I170" s="160"/>
      <c r="J170" s="161">
        <f t="shared" si="20"/>
        <v>0</v>
      </c>
      <c r="K170" s="162"/>
      <c r="L170" s="30"/>
      <c r="M170" s="163" t="s">
        <v>1</v>
      </c>
      <c r="N170" s="164" t="s">
        <v>41</v>
      </c>
      <c r="O170" s="55"/>
      <c r="P170" s="165">
        <f t="shared" si="21"/>
        <v>0</v>
      </c>
      <c r="Q170" s="165">
        <v>2.48E-3</v>
      </c>
      <c r="R170" s="165">
        <f t="shared" si="22"/>
        <v>0.10292</v>
      </c>
      <c r="S170" s="165">
        <v>0</v>
      </c>
      <c r="T170" s="166">
        <f t="shared" si="23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67" t="s">
        <v>181</v>
      </c>
      <c r="AT170" s="167" t="s">
        <v>117</v>
      </c>
      <c r="AU170" s="167" t="s">
        <v>122</v>
      </c>
      <c r="AY170" s="14" t="s">
        <v>114</v>
      </c>
      <c r="BE170" s="168">
        <f t="shared" si="24"/>
        <v>0</v>
      </c>
      <c r="BF170" s="168">
        <f t="shared" si="25"/>
        <v>0</v>
      </c>
      <c r="BG170" s="168">
        <f t="shared" si="26"/>
        <v>0</v>
      </c>
      <c r="BH170" s="168">
        <f t="shared" si="27"/>
        <v>0</v>
      </c>
      <c r="BI170" s="168">
        <f t="shared" si="28"/>
        <v>0</v>
      </c>
      <c r="BJ170" s="14" t="s">
        <v>122</v>
      </c>
      <c r="BK170" s="168">
        <f t="shared" si="29"/>
        <v>0</v>
      </c>
      <c r="BL170" s="14" t="s">
        <v>181</v>
      </c>
      <c r="BM170" s="167" t="s">
        <v>279</v>
      </c>
    </row>
    <row r="171" spans="1:65" s="2" customFormat="1" ht="21.75" customHeight="1">
      <c r="A171" s="29"/>
      <c r="B171" s="154"/>
      <c r="C171" s="155" t="s">
        <v>280</v>
      </c>
      <c r="D171" s="155" t="s">
        <v>117</v>
      </c>
      <c r="E171" s="156" t="s">
        <v>281</v>
      </c>
      <c r="F171" s="157" t="s">
        <v>282</v>
      </c>
      <c r="G171" s="158" t="s">
        <v>228</v>
      </c>
      <c r="H171" s="159">
        <v>0.73599999999999999</v>
      </c>
      <c r="I171" s="160"/>
      <c r="J171" s="161">
        <f t="shared" si="20"/>
        <v>0</v>
      </c>
      <c r="K171" s="162"/>
      <c r="L171" s="30"/>
      <c r="M171" s="163" t="s">
        <v>1</v>
      </c>
      <c r="N171" s="164" t="s">
        <v>41</v>
      </c>
      <c r="O171" s="55"/>
      <c r="P171" s="165">
        <f t="shared" si="21"/>
        <v>0</v>
      </c>
      <c r="Q171" s="165">
        <v>0</v>
      </c>
      <c r="R171" s="165">
        <f t="shared" si="22"/>
        <v>0</v>
      </c>
      <c r="S171" s="165">
        <v>0</v>
      </c>
      <c r="T171" s="166">
        <f t="shared" si="23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67" t="s">
        <v>181</v>
      </c>
      <c r="AT171" s="167" t="s">
        <v>117</v>
      </c>
      <c r="AU171" s="167" t="s">
        <v>122</v>
      </c>
      <c r="AY171" s="14" t="s">
        <v>114</v>
      </c>
      <c r="BE171" s="168">
        <f t="shared" si="24"/>
        <v>0</v>
      </c>
      <c r="BF171" s="168">
        <f t="shared" si="25"/>
        <v>0</v>
      </c>
      <c r="BG171" s="168">
        <f t="shared" si="26"/>
        <v>0</v>
      </c>
      <c r="BH171" s="168">
        <f t="shared" si="27"/>
        <v>0</v>
      </c>
      <c r="BI171" s="168">
        <f t="shared" si="28"/>
        <v>0</v>
      </c>
      <c r="BJ171" s="14" t="s">
        <v>122</v>
      </c>
      <c r="BK171" s="168">
        <f t="shared" si="29"/>
        <v>0</v>
      </c>
      <c r="BL171" s="14" t="s">
        <v>181</v>
      </c>
      <c r="BM171" s="167" t="s">
        <v>283</v>
      </c>
    </row>
    <row r="172" spans="1:65" s="12" customFormat="1" ht="22.9" customHeight="1">
      <c r="B172" s="141"/>
      <c r="D172" s="142" t="s">
        <v>74</v>
      </c>
      <c r="E172" s="152" t="s">
        <v>284</v>
      </c>
      <c r="F172" s="152" t="s">
        <v>285</v>
      </c>
      <c r="I172" s="144"/>
      <c r="J172" s="153">
        <f>BK172</f>
        <v>0</v>
      </c>
      <c r="L172" s="141"/>
      <c r="M172" s="146"/>
      <c r="N172" s="147"/>
      <c r="O172" s="147"/>
      <c r="P172" s="148">
        <f>SUM(P173:P182)</f>
        <v>0</v>
      </c>
      <c r="Q172" s="147"/>
      <c r="R172" s="148">
        <f>SUM(R173:R182)</f>
        <v>0.1991242</v>
      </c>
      <c r="S172" s="147"/>
      <c r="T172" s="149">
        <f>SUM(T173:T182)</f>
        <v>0</v>
      </c>
      <c r="AR172" s="142" t="s">
        <v>122</v>
      </c>
      <c r="AT172" s="150" t="s">
        <v>74</v>
      </c>
      <c r="AU172" s="150" t="s">
        <v>81</v>
      </c>
      <c r="AY172" s="142" t="s">
        <v>114</v>
      </c>
      <c r="BK172" s="151">
        <f>SUM(BK173:BK182)</f>
        <v>0</v>
      </c>
    </row>
    <row r="173" spans="1:65" s="2" customFormat="1" ht="21.75" customHeight="1">
      <c r="A173" s="29"/>
      <c r="B173" s="154"/>
      <c r="C173" s="155" t="s">
        <v>286</v>
      </c>
      <c r="D173" s="155" t="s">
        <v>117</v>
      </c>
      <c r="E173" s="156" t="s">
        <v>287</v>
      </c>
      <c r="F173" s="157" t="s">
        <v>288</v>
      </c>
      <c r="G173" s="158" t="s">
        <v>192</v>
      </c>
      <c r="H173" s="159">
        <v>4.2</v>
      </c>
      <c r="I173" s="160"/>
      <c r="J173" s="161">
        <f t="shared" ref="J173:J182" si="30">ROUND(I173*H173,2)</f>
        <v>0</v>
      </c>
      <c r="K173" s="162"/>
      <c r="L173" s="30"/>
      <c r="M173" s="163" t="s">
        <v>1</v>
      </c>
      <c r="N173" s="164" t="s">
        <v>41</v>
      </c>
      <c r="O173" s="55"/>
      <c r="P173" s="165">
        <f t="shared" ref="P173:P182" si="31">O173*H173</f>
        <v>0</v>
      </c>
      <c r="Q173" s="165">
        <v>2.1000000000000001E-4</v>
      </c>
      <c r="R173" s="165">
        <f t="shared" ref="R173:R182" si="32">Q173*H173</f>
        <v>8.8200000000000008E-4</v>
      </c>
      <c r="S173" s="165">
        <v>0</v>
      </c>
      <c r="T173" s="166">
        <f t="shared" ref="T173:T182" si="33">S173*H173</f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67" t="s">
        <v>181</v>
      </c>
      <c r="AT173" s="167" t="s">
        <v>117</v>
      </c>
      <c r="AU173" s="167" t="s">
        <v>122</v>
      </c>
      <c r="AY173" s="14" t="s">
        <v>114</v>
      </c>
      <c r="BE173" s="168">
        <f t="shared" ref="BE173:BE182" si="34">IF(N173="základná",J173,0)</f>
        <v>0</v>
      </c>
      <c r="BF173" s="168">
        <f t="shared" ref="BF173:BF182" si="35">IF(N173="znížená",J173,0)</f>
        <v>0</v>
      </c>
      <c r="BG173" s="168">
        <f t="shared" ref="BG173:BG182" si="36">IF(N173="zákl. prenesená",J173,0)</f>
        <v>0</v>
      </c>
      <c r="BH173" s="168">
        <f t="shared" ref="BH173:BH182" si="37">IF(N173="zníž. prenesená",J173,0)</f>
        <v>0</v>
      </c>
      <c r="BI173" s="168">
        <f t="shared" ref="BI173:BI182" si="38">IF(N173="nulová",J173,0)</f>
        <v>0</v>
      </c>
      <c r="BJ173" s="14" t="s">
        <v>122</v>
      </c>
      <c r="BK173" s="168">
        <f t="shared" ref="BK173:BK182" si="39">ROUND(I173*H173,2)</f>
        <v>0</v>
      </c>
      <c r="BL173" s="14" t="s">
        <v>181</v>
      </c>
      <c r="BM173" s="167" t="s">
        <v>289</v>
      </c>
    </row>
    <row r="174" spans="1:65" s="2" customFormat="1" ht="33" customHeight="1">
      <c r="A174" s="29"/>
      <c r="B174" s="154"/>
      <c r="C174" s="169" t="s">
        <v>290</v>
      </c>
      <c r="D174" s="169" t="s">
        <v>291</v>
      </c>
      <c r="E174" s="170" t="s">
        <v>292</v>
      </c>
      <c r="F174" s="171" t="s">
        <v>293</v>
      </c>
      <c r="G174" s="172" t="s">
        <v>192</v>
      </c>
      <c r="H174" s="173">
        <v>4.41</v>
      </c>
      <c r="I174" s="174"/>
      <c r="J174" s="175">
        <f t="shared" si="30"/>
        <v>0</v>
      </c>
      <c r="K174" s="176"/>
      <c r="L174" s="177"/>
      <c r="M174" s="178" t="s">
        <v>1</v>
      </c>
      <c r="N174" s="179" t="s">
        <v>41</v>
      </c>
      <c r="O174" s="55"/>
      <c r="P174" s="165">
        <f t="shared" si="31"/>
        <v>0</v>
      </c>
      <c r="Q174" s="165">
        <v>1E-4</v>
      </c>
      <c r="R174" s="165">
        <f t="shared" si="32"/>
        <v>4.4100000000000004E-4</v>
      </c>
      <c r="S174" s="165">
        <v>0</v>
      </c>
      <c r="T174" s="166">
        <f t="shared" si="33"/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67" t="s">
        <v>252</v>
      </c>
      <c r="AT174" s="167" t="s">
        <v>291</v>
      </c>
      <c r="AU174" s="167" t="s">
        <v>122</v>
      </c>
      <c r="AY174" s="14" t="s">
        <v>114</v>
      </c>
      <c r="BE174" s="168">
        <f t="shared" si="34"/>
        <v>0</v>
      </c>
      <c r="BF174" s="168">
        <f t="shared" si="35"/>
        <v>0</v>
      </c>
      <c r="BG174" s="168">
        <f t="shared" si="36"/>
        <v>0</v>
      </c>
      <c r="BH174" s="168">
        <f t="shared" si="37"/>
        <v>0</v>
      </c>
      <c r="BI174" s="168">
        <f t="shared" si="38"/>
        <v>0</v>
      </c>
      <c r="BJ174" s="14" t="s">
        <v>122</v>
      </c>
      <c r="BK174" s="168">
        <f t="shared" si="39"/>
        <v>0</v>
      </c>
      <c r="BL174" s="14" t="s">
        <v>181</v>
      </c>
      <c r="BM174" s="167" t="s">
        <v>294</v>
      </c>
    </row>
    <row r="175" spans="1:65" s="2" customFormat="1" ht="33" customHeight="1">
      <c r="A175" s="29"/>
      <c r="B175" s="154"/>
      <c r="C175" s="169" t="s">
        <v>295</v>
      </c>
      <c r="D175" s="169" t="s">
        <v>291</v>
      </c>
      <c r="E175" s="170" t="s">
        <v>296</v>
      </c>
      <c r="F175" s="171" t="s">
        <v>297</v>
      </c>
      <c r="G175" s="172" t="s">
        <v>192</v>
      </c>
      <c r="H175" s="173">
        <v>4.41</v>
      </c>
      <c r="I175" s="174"/>
      <c r="J175" s="175">
        <f t="shared" si="30"/>
        <v>0</v>
      </c>
      <c r="K175" s="176"/>
      <c r="L175" s="177"/>
      <c r="M175" s="178" t="s">
        <v>1</v>
      </c>
      <c r="N175" s="179" t="s">
        <v>41</v>
      </c>
      <c r="O175" s="55"/>
      <c r="P175" s="165">
        <f t="shared" si="31"/>
        <v>0</v>
      </c>
      <c r="Q175" s="165">
        <v>1E-4</v>
      </c>
      <c r="R175" s="165">
        <f t="shared" si="32"/>
        <v>4.4100000000000004E-4</v>
      </c>
      <c r="S175" s="165">
        <v>0</v>
      </c>
      <c r="T175" s="166">
        <f t="shared" si="33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67" t="s">
        <v>252</v>
      </c>
      <c r="AT175" s="167" t="s">
        <v>291</v>
      </c>
      <c r="AU175" s="167" t="s">
        <v>122</v>
      </c>
      <c r="AY175" s="14" t="s">
        <v>114</v>
      </c>
      <c r="BE175" s="168">
        <f t="shared" si="34"/>
        <v>0</v>
      </c>
      <c r="BF175" s="168">
        <f t="shared" si="35"/>
        <v>0</v>
      </c>
      <c r="BG175" s="168">
        <f t="shared" si="36"/>
        <v>0</v>
      </c>
      <c r="BH175" s="168">
        <f t="shared" si="37"/>
        <v>0</v>
      </c>
      <c r="BI175" s="168">
        <f t="shared" si="38"/>
        <v>0</v>
      </c>
      <c r="BJ175" s="14" t="s">
        <v>122</v>
      </c>
      <c r="BK175" s="168">
        <f t="shared" si="39"/>
        <v>0</v>
      </c>
      <c r="BL175" s="14" t="s">
        <v>181</v>
      </c>
      <c r="BM175" s="167" t="s">
        <v>298</v>
      </c>
    </row>
    <row r="176" spans="1:65" s="2" customFormat="1" ht="33" customHeight="1">
      <c r="A176" s="29"/>
      <c r="B176" s="154"/>
      <c r="C176" s="169" t="s">
        <v>299</v>
      </c>
      <c r="D176" s="169" t="s">
        <v>291</v>
      </c>
      <c r="E176" s="170" t="s">
        <v>300</v>
      </c>
      <c r="F176" s="171" t="s">
        <v>301</v>
      </c>
      <c r="G176" s="172" t="s">
        <v>129</v>
      </c>
      <c r="H176" s="173">
        <v>4.2</v>
      </c>
      <c r="I176" s="174"/>
      <c r="J176" s="175">
        <f t="shared" si="30"/>
        <v>0</v>
      </c>
      <c r="K176" s="176"/>
      <c r="L176" s="177"/>
      <c r="M176" s="178" t="s">
        <v>1</v>
      </c>
      <c r="N176" s="179" t="s">
        <v>41</v>
      </c>
      <c r="O176" s="55"/>
      <c r="P176" s="165">
        <f t="shared" si="31"/>
        <v>0</v>
      </c>
      <c r="Q176" s="165">
        <v>2.1999999999999999E-2</v>
      </c>
      <c r="R176" s="165">
        <f t="shared" si="32"/>
        <v>9.2399999999999996E-2</v>
      </c>
      <c r="S176" s="165">
        <v>0</v>
      </c>
      <c r="T176" s="166">
        <f t="shared" si="33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67" t="s">
        <v>252</v>
      </c>
      <c r="AT176" s="167" t="s">
        <v>291</v>
      </c>
      <c r="AU176" s="167" t="s">
        <v>122</v>
      </c>
      <c r="AY176" s="14" t="s">
        <v>114</v>
      </c>
      <c r="BE176" s="168">
        <f t="shared" si="34"/>
        <v>0</v>
      </c>
      <c r="BF176" s="168">
        <f t="shared" si="35"/>
        <v>0</v>
      </c>
      <c r="BG176" s="168">
        <f t="shared" si="36"/>
        <v>0</v>
      </c>
      <c r="BH176" s="168">
        <f t="shared" si="37"/>
        <v>0</v>
      </c>
      <c r="BI176" s="168">
        <f t="shared" si="38"/>
        <v>0</v>
      </c>
      <c r="BJ176" s="14" t="s">
        <v>122</v>
      </c>
      <c r="BK176" s="168">
        <f t="shared" si="39"/>
        <v>0</v>
      </c>
      <c r="BL176" s="14" t="s">
        <v>181</v>
      </c>
      <c r="BM176" s="167" t="s">
        <v>302</v>
      </c>
    </row>
    <row r="177" spans="1:65" s="2" customFormat="1" ht="33" customHeight="1">
      <c r="A177" s="29"/>
      <c r="B177" s="154"/>
      <c r="C177" s="169" t="s">
        <v>303</v>
      </c>
      <c r="D177" s="169" t="s">
        <v>291</v>
      </c>
      <c r="E177" s="170" t="s">
        <v>304</v>
      </c>
      <c r="F177" s="171" t="s">
        <v>305</v>
      </c>
      <c r="G177" s="172" t="s">
        <v>129</v>
      </c>
      <c r="H177" s="173">
        <v>1</v>
      </c>
      <c r="I177" s="174"/>
      <c r="J177" s="175">
        <f t="shared" si="30"/>
        <v>0</v>
      </c>
      <c r="K177" s="176"/>
      <c r="L177" s="177"/>
      <c r="M177" s="178" t="s">
        <v>1</v>
      </c>
      <c r="N177" s="179" t="s">
        <v>41</v>
      </c>
      <c r="O177" s="55"/>
      <c r="P177" s="165">
        <f t="shared" si="31"/>
        <v>0</v>
      </c>
      <c r="Q177" s="165">
        <v>5.1999999999999998E-2</v>
      </c>
      <c r="R177" s="165">
        <f t="shared" si="32"/>
        <v>5.1999999999999998E-2</v>
      </c>
      <c r="S177" s="165">
        <v>0</v>
      </c>
      <c r="T177" s="166">
        <f t="shared" si="33"/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67" t="s">
        <v>252</v>
      </c>
      <c r="AT177" s="167" t="s">
        <v>291</v>
      </c>
      <c r="AU177" s="167" t="s">
        <v>122</v>
      </c>
      <c r="AY177" s="14" t="s">
        <v>114</v>
      </c>
      <c r="BE177" s="168">
        <f t="shared" si="34"/>
        <v>0</v>
      </c>
      <c r="BF177" s="168">
        <f t="shared" si="35"/>
        <v>0</v>
      </c>
      <c r="BG177" s="168">
        <f t="shared" si="36"/>
        <v>0</v>
      </c>
      <c r="BH177" s="168">
        <f t="shared" si="37"/>
        <v>0</v>
      </c>
      <c r="BI177" s="168">
        <f t="shared" si="38"/>
        <v>0</v>
      </c>
      <c r="BJ177" s="14" t="s">
        <v>122</v>
      </c>
      <c r="BK177" s="168">
        <f t="shared" si="39"/>
        <v>0</v>
      </c>
      <c r="BL177" s="14" t="s">
        <v>181</v>
      </c>
      <c r="BM177" s="167" t="s">
        <v>306</v>
      </c>
    </row>
    <row r="178" spans="1:65" s="2" customFormat="1" ht="16.5" customHeight="1">
      <c r="A178" s="29"/>
      <c r="B178" s="154"/>
      <c r="C178" s="155" t="s">
        <v>307</v>
      </c>
      <c r="D178" s="155" t="s">
        <v>117</v>
      </c>
      <c r="E178" s="156" t="s">
        <v>308</v>
      </c>
      <c r="F178" s="157" t="s">
        <v>309</v>
      </c>
      <c r="G178" s="158" t="s">
        <v>192</v>
      </c>
      <c r="H178" s="159">
        <v>4.25</v>
      </c>
      <c r="I178" s="160"/>
      <c r="J178" s="161">
        <f t="shared" si="30"/>
        <v>0</v>
      </c>
      <c r="K178" s="162"/>
      <c r="L178" s="30"/>
      <c r="M178" s="163" t="s">
        <v>1</v>
      </c>
      <c r="N178" s="164" t="s">
        <v>41</v>
      </c>
      <c r="O178" s="55"/>
      <c r="P178" s="165">
        <f t="shared" si="31"/>
        <v>0</v>
      </c>
      <c r="Q178" s="165">
        <v>4.2000000000000002E-4</v>
      </c>
      <c r="R178" s="165">
        <f t="shared" si="32"/>
        <v>1.7850000000000001E-3</v>
      </c>
      <c r="S178" s="165">
        <v>0</v>
      </c>
      <c r="T178" s="166">
        <f t="shared" si="33"/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67" t="s">
        <v>181</v>
      </c>
      <c r="AT178" s="167" t="s">
        <v>117</v>
      </c>
      <c r="AU178" s="167" t="s">
        <v>122</v>
      </c>
      <c r="AY178" s="14" t="s">
        <v>114</v>
      </c>
      <c r="BE178" s="168">
        <f t="shared" si="34"/>
        <v>0</v>
      </c>
      <c r="BF178" s="168">
        <f t="shared" si="35"/>
        <v>0</v>
      </c>
      <c r="BG178" s="168">
        <f t="shared" si="36"/>
        <v>0</v>
      </c>
      <c r="BH178" s="168">
        <f t="shared" si="37"/>
        <v>0</v>
      </c>
      <c r="BI178" s="168">
        <f t="shared" si="38"/>
        <v>0</v>
      </c>
      <c r="BJ178" s="14" t="s">
        <v>122</v>
      </c>
      <c r="BK178" s="168">
        <f t="shared" si="39"/>
        <v>0</v>
      </c>
      <c r="BL178" s="14" t="s">
        <v>181</v>
      </c>
      <c r="BM178" s="167" t="s">
        <v>310</v>
      </c>
    </row>
    <row r="179" spans="1:65" s="2" customFormat="1" ht="33" customHeight="1">
      <c r="A179" s="29"/>
      <c r="B179" s="154"/>
      <c r="C179" s="169" t="s">
        <v>311</v>
      </c>
      <c r="D179" s="169" t="s">
        <v>291</v>
      </c>
      <c r="E179" s="170" t="s">
        <v>312</v>
      </c>
      <c r="F179" s="171" t="s">
        <v>313</v>
      </c>
      <c r="G179" s="172" t="s">
        <v>129</v>
      </c>
      <c r="H179" s="173">
        <v>1</v>
      </c>
      <c r="I179" s="174"/>
      <c r="J179" s="175">
        <f t="shared" si="30"/>
        <v>0</v>
      </c>
      <c r="K179" s="176"/>
      <c r="L179" s="177"/>
      <c r="M179" s="178" t="s">
        <v>1</v>
      </c>
      <c r="N179" s="179" t="s">
        <v>41</v>
      </c>
      <c r="O179" s="55"/>
      <c r="P179" s="165">
        <f t="shared" si="31"/>
        <v>0</v>
      </c>
      <c r="Q179" s="165">
        <v>4.9000000000000002E-2</v>
      </c>
      <c r="R179" s="165">
        <f t="shared" si="32"/>
        <v>4.9000000000000002E-2</v>
      </c>
      <c r="S179" s="165">
        <v>0</v>
      </c>
      <c r="T179" s="166">
        <f t="shared" si="33"/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67" t="s">
        <v>252</v>
      </c>
      <c r="AT179" s="167" t="s">
        <v>291</v>
      </c>
      <c r="AU179" s="167" t="s">
        <v>122</v>
      </c>
      <c r="AY179" s="14" t="s">
        <v>114</v>
      </c>
      <c r="BE179" s="168">
        <f t="shared" si="34"/>
        <v>0</v>
      </c>
      <c r="BF179" s="168">
        <f t="shared" si="35"/>
        <v>0</v>
      </c>
      <c r="BG179" s="168">
        <f t="shared" si="36"/>
        <v>0</v>
      </c>
      <c r="BH179" s="168">
        <f t="shared" si="37"/>
        <v>0</v>
      </c>
      <c r="BI179" s="168">
        <f t="shared" si="38"/>
        <v>0</v>
      </c>
      <c r="BJ179" s="14" t="s">
        <v>122</v>
      </c>
      <c r="BK179" s="168">
        <f t="shared" si="39"/>
        <v>0</v>
      </c>
      <c r="BL179" s="14" t="s">
        <v>181</v>
      </c>
      <c r="BM179" s="167" t="s">
        <v>314</v>
      </c>
    </row>
    <row r="180" spans="1:65" s="2" customFormat="1" ht="21.75" customHeight="1">
      <c r="A180" s="29"/>
      <c r="B180" s="154"/>
      <c r="C180" s="155" t="s">
        <v>315</v>
      </c>
      <c r="D180" s="155" t="s">
        <v>117</v>
      </c>
      <c r="E180" s="156" t="s">
        <v>316</v>
      </c>
      <c r="F180" s="157" t="s">
        <v>317</v>
      </c>
      <c r="G180" s="158" t="s">
        <v>129</v>
      </c>
      <c r="H180" s="159">
        <v>1</v>
      </c>
      <c r="I180" s="160"/>
      <c r="J180" s="161">
        <f t="shared" si="30"/>
        <v>0</v>
      </c>
      <c r="K180" s="162"/>
      <c r="L180" s="30"/>
      <c r="M180" s="163" t="s">
        <v>1</v>
      </c>
      <c r="N180" s="164" t="s">
        <v>41</v>
      </c>
      <c r="O180" s="55"/>
      <c r="P180" s="165">
        <f t="shared" si="31"/>
        <v>0</v>
      </c>
      <c r="Q180" s="165">
        <v>2.5999999999999998E-4</v>
      </c>
      <c r="R180" s="165">
        <f t="shared" si="32"/>
        <v>2.5999999999999998E-4</v>
      </c>
      <c r="S180" s="165">
        <v>0</v>
      </c>
      <c r="T180" s="166">
        <f t="shared" si="33"/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67" t="s">
        <v>181</v>
      </c>
      <c r="AT180" s="167" t="s">
        <v>117</v>
      </c>
      <c r="AU180" s="167" t="s">
        <v>122</v>
      </c>
      <c r="AY180" s="14" t="s">
        <v>114</v>
      </c>
      <c r="BE180" s="168">
        <f t="shared" si="34"/>
        <v>0</v>
      </c>
      <c r="BF180" s="168">
        <f t="shared" si="35"/>
        <v>0</v>
      </c>
      <c r="BG180" s="168">
        <f t="shared" si="36"/>
        <v>0</v>
      </c>
      <c r="BH180" s="168">
        <f t="shared" si="37"/>
        <v>0</v>
      </c>
      <c r="BI180" s="168">
        <f t="shared" si="38"/>
        <v>0</v>
      </c>
      <c r="BJ180" s="14" t="s">
        <v>122</v>
      </c>
      <c r="BK180" s="168">
        <f t="shared" si="39"/>
        <v>0</v>
      </c>
      <c r="BL180" s="14" t="s">
        <v>181</v>
      </c>
      <c r="BM180" s="167" t="s">
        <v>318</v>
      </c>
    </row>
    <row r="181" spans="1:65" s="2" customFormat="1" ht="33" customHeight="1">
      <c r="A181" s="29"/>
      <c r="B181" s="154"/>
      <c r="C181" s="169" t="s">
        <v>319</v>
      </c>
      <c r="D181" s="169" t="s">
        <v>291</v>
      </c>
      <c r="E181" s="170" t="s">
        <v>320</v>
      </c>
      <c r="F181" s="171" t="s">
        <v>321</v>
      </c>
      <c r="G181" s="172" t="s">
        <v>192</v>
      </c>
      <c r="H181" s="173">
        <v>1.68</v>
      </c>
      <c r="I181" s="174"/>
      <c r="J181" s="175">
        <f t="shared" si="30"/>
        <v>0</v>
      </c>
      <c r="K181" s="176"/>
      <c r="L181" s="177"/>
      <c r="M181" s="178" t="s">
        <v>1</v>
      </c>
      <c r="N181" s="179" t="s">
        <v>41</v>
      </c>
      <c r="O181" s="55"/>
      <c r="P181" s="165">
        <f t="shared" si="31"/>
        <v>0</v>
      </c>
      <c r="Q181" s="165">
        <v>1.14E-3</v>
      </c>
      <c r="R181" s="165">
        <f t="shared" si="32"/>
        <v>1.9151999999999999E-3</v>
      </c>
      <c r="S181" s="165">
        <v>0</v>
      </c>
      <c r="T181" s="166">
        <f t="shared" si="33"/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67" t="s">
        <v>252</v>
      </c>
      <c r="AT181" s="167" t="s">
        <v>291</v>
      </c>
      <c r="AU181" s="167" t="s">
        <v>122</v>
      </c>
      <c r="AY181" s="14" t="s">
        <v>114</v>
      </c>
      <c r="BE181" s="168">
        <f t="shared" si="34"/>
        <v>0</v>
      </c>
      <c r="BF181" s="168">
        <f t="shared" si="35"/>
        <v>0</v>
      </c>
      <c r="BG181" s="168">
        <f t="shared" si="36"/>
        <v>0</v>
      </c>
      <c r="BH181" s="168">
        <f t="shared" si="37"/>
        <v>0</v>
      </c>
      <c r="BI181" s="168">
        <f t="shared" si="38"/>
        <v>0</v>
      </c>
      <c r="BJ181" s="14" t="s">
        <v>122</v>
      </c>
      <c r="BK181" s="168">
        <f t="shared" si="39"/>
        <v>0</v>
      </c>
      <c r="BL181" s="14" t="s">
        <v>181</v>
      </c>
      <c r="BM181" s="167" t="s">
        <v>322</v>
      </c>
    </row>
    <row r="182" spans="1:65" s="2" customFormat="1" ht="21.75" customHeight="1">
      <c r="A182" s="29"/>
      <c r="B182" s="154"/>
      <c r="C182" s="155" t="s">
        <v>323</v>
      </c>
      <c r="D182" s="155" t="s">
        <v>117</v>
      </c>
      <c r="E182" s="156" t="s">
        <v>324</v>
      </c>
      <c r="F182" s="157" t="s">
        <v>325</v>
      </c>
      <c r="G182" s="158" t="s">
        <v>228</v>
      </c>
      <c r="H182" s="159">
        <v>0.19900000000000001</v>
      </c>
      <c r="I182" s="160"/>
      <c r="J182" s="161">
        <f t="shared" si="30"/>
        <v>0</v>
      </c>
      <c r="K182" s="162"/>
      <c r="L182" s="30"/>
      <c r="M182" s="163" t="s">
        <v>1</v>
      </c>
      <c r="N182" s="164" t="s">
        <v>41</v>
      </c>
      <c r="O182" s="55"/>
      <c r="P182" s="165">
        <f t="shared" si="31"/>
        <v>0</v>
      </c>
      <c r="Q182" s="165">
        <v>0</v>
      </c>
      <c r="R182" s="165">
        <f t="shared" si="32"/>
        <v>0</v>
      </c>
      <c r="S182" s="165">
        <v>0</v>
      </c>
      <c r="T182" s="166">
        <f t="shared" si="33"/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67" t="s">
        <v>181</v>
      </c>
      <c r="AT182" s="167" t="s">
        <v>117</v>
      </c>
      <c r="AU182" s="167" t="s">
        <v>122</v>
      </c>
      <c r="AY182" s="14" t="s">
        <v>114</v>
      </c>
      <c r="BE182" s="168">
        <f t="shared" si="34"/>
        <v>0</v>
      </c>
      <c r="BF182" s="168">
        <f t="shared" si="35"/>
        <v>0</v>
      </c>
      <c r="BG182" s="168">
        <f t="shared" si="36"/>
        <v>0</v>
      </c>
      <c r="BH182" s="168">
        <f t="shared" si="37"/>
        <v>0</v>
      </c>
      <c r="BI182" s="168">
        <f t="shared" si="38"/>
        <v>0</v>
      </c>
      <c r="BJ182" s="14" t="s">
        <v>122</v>
      </c>
      <c r="BK182" s="168">
        <f t="shared" si="39"/>
        <v>0</v>
      </c>
      <c r="BL182" s="14" t="s">
        <v>181</v>
      </c>
      <c r="BM182" s="167" t="s">
        <v>326</v>
      </c>
    </row>
    <row r="183" spans="1:65" s="12" customFormat="1" ht="22.9" customHeight="1">
      <c r="B183" s="141"/>
      <c r="D183" s="142" t="s">
        <v>74</v>
      </c>
      <c r="E183" s="152" t="s">
        <v>327</v>
      </c>
      <c r="F183" s="152" t="s">
        <v>328</v>
      </c>
      <c r="I183" s="144"/>
      <c r="J183" s="153">
        <f>BK183</f>
        <v>0</v>
      </c>
      <c r="L183" s="141"/>
      <c r="M183" s="146"/>
      <c r="N183" s="147"/>
      <c r="O183" s="147"/>
      <c r="P183" s="148">
        <f>SUM(P184:P186)</f>
        <v>0</v>
      </c>
      <c r="Q183" s="147"/>
      <c r="R183" s="148">
        <f>SUM(R184:R186)</f>
        <v>7.0844400000000002E-2</v>
      </c>
      <c r="S183" s="147"/>
      <c r="T183" s="149">
        <f>SUM(T184:T186)</f>
        <v>0</v>
      </c>
      <c r="AR183" s="142" t="s">
        <v>122</v>
      </c>
      <c r="AT183" s="150" t="s">
        <v>74</v>
      </c>
      <c r="AU183" s="150" t="s">
        <v>81</v>
      </c>
      <c r="AY183" s="142" t="s">
        <v>114</v>
      </c>
      <c r="BK183" s="151">
        <f>SUM(BK184:BK186)</f>
        <v>0</v>
      </c>
    </row>
    <row r="184" spans="1:65" s="2" customFormat="1" ht="21.75" customHeight="1">
      <c r="A184" s="29"/>
      <c r="B184" s="154"/>
      <c r="C184" s="155" t="s">
        <v>329</v>
      </c>
      <c r="D184" s="155" t="s">
        <v>117</v>
      </c>
      <c r="E184" s="156" t="s">
        <v>330</v>
      </c>
      <c r="F184" s="157" t="s">
        <v>331</v>
      </c>
      <c r="G184" s="158" t="s">
        <v>135</v>
      </c>
      <c r="H184" s="159">
        <v>3.5779999999999998</v>
      </c>
      <c r="I184" s="160"/>
      <c r="J184" s="161">
        <f>ROUND(I184*H184,2)</f>
        <v>0</v>
      </c>
      <c r="K184" s="162"/>
      <c r="L184" s="30"/>
      <c r="M184" s="163" t="s">
        <v>1</v>
      </c>
      <c r="N184" s="164" t="s">
        <v>41</v>
      </c>
      <c r="O184" s="55"/>
      <c r="P184" s="165">
        <f>O184*H184</f>
        <v>0</v>
      </c>
      <c r="Q184" s="165">
        <v>0</v>
      </c>
      <c r="R184" s="165">
        <f>Q184*H184</f>
        <v>0</v>
      </c>
      <c r="S184" s="165">
        <v>0</v>
      </c>
      <c r="T184" s="166">
        <f>S184*H184</f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67" t="s">
        <v>181</v>
      </c>
      <c r="AT184" s="167" t="s">
        <v>117</v>
      </c>
      <c r="AU184" s="167" t="s">
        <v>122</v>
      </c>
      <c r="AY184" s="14" t="s">
        <v>114</v>
      </c>
      <c r="BE184" s="168">
        <f>IF(N184="základná",J184,0)</f>
        <v>0</v>
      </c>
      <c r="BF184" s="168">
        <f>IF(N184="znížená",J184,0)</f>
        <v>0</v>
      </c>
      <c r="BG184" s="168">
        <f>IF(N184="zákl. prenesená",J184,0)</f>
        <v>0</v>
      </c>
      <c r="BH184" s="168">
        <f>IF(N184="zníž. prenesená",J184,0)</f>
        <v>0</v>
      </c>
      <c r="BI184" s="168">
        <f>IF(N184="nulová",J184,0)</f>
        <v>0</v>
      </c>
      <c r="BJ184" s="14" t="s">
        <v>122</v>
      </c>
      <c r="BK184" s="168">
        <f>ROUND(I184*H184,2)</f>
        <v>0</v>
      </c>
      <c r="BL184" s="14" t="s">
        <v>181</v>
      </c>
      <c r="BM184" s="167" t="s">
        <v>332</v>
      </c>
    </row>
    <row r="185" spans="1:65" s="2" customFormat="1" ht="33" customHeight="1">
      <c r="A185" s="29"/>
      <c r="B185" s="154"/>
      <c r="C185" s="169" t="s">
        <v>333</v>
      </c>
      <c r="D185" s="169" t="s">
        <v>291</v>
      </c>
      <c r="E185" s="170" t="s">
        <v>334</v>
      </c>
      <c r="F185" s="171" t="s">
        <v>335</v>
      </c>
      <c r="G185" s="172" t="s">
        <v>135</v>
      </c>
      <c r="H185" s="173">
        <v>3.5779999999999998</v>
      </c>
      <c r="I185" s="174"/>
      <c r="J185" s="175">
        <f>ROUND(I185*H185,2)</f>
        <v>0</v>
      </c>
      <c r="K185" s="176"/>
      <c r="L185" s="177"/>
      <c r="M185" s="178" t="s">
        <v>1</v>
      </c>
      <c r="N185" s="179" t="s">
        <v>41</v>
      </c>
      <c r="O185" s="55"/>
      <c r="P185" s="165">
        <f>O185*H185</f>
        <v>0</v>
      </c>
      <c r="Q185" s="165">
        <v>1.9800000000000002E-2</v>
      </c>
      <c r="R185" s="165">
        <f>Q185*H185</f>
        <v>7.0844400000000002E-2</v>
      </c>
      <c r="S185" s="165">
        <v>0</v>
      </c>
      <c r="T185" s="166">
        <f>S185*H185</f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67" t="s">
        <v>252</v>
      </c>
      <c r="AT185" s="167" t="s">
        <v>291</v>
      </c>
      <c r="AU185" s="167" t="s">
        <v>122</v>
      </c>
      <c r="AY185" s="14" t="s">
        <v>114</v>
      </c>
      <c r="BE185" s="168">
        <f>IF(N185="základná",J185,0)</f>
        <v>0</v>
      </c>
      <c r="BF185" s="168">
        <f>IF(N185="znížená",J185,0)</f>
        <v>0</v>
      </c>
      <c r="BG185" s="168">
        <f>IF(N185="zákl. prenesená",J185,0)</f>
        <v>0</v>
      </c>
      <c r="BH185" s="168">
        <f>IF(N185="zníž. prenesená",J185,0)</f>
        <v>0</v>
      </c>
      <c r="BI185" s="168">
        <f>IF(N185="nulová",J185,0)</f>
        <v>0</v>
      </c>
      <c r="BJ185" s="14" t="s">
        <v>122</v>
      </c>
      <c r="BK185" s="168">
        <f>ROUND(I185*H185,2)</f>
        <v>0</v>
      </c>
      <c r="BL185" s="14" t="s">
        <v>181</v>
      </c>
      <c r="BM185" s="167" t="s">
        <v>336</v>
      </c>
    </row>
    <row r="186" spans="1:65" s="2" customFormat="1" ht="21.75" customHeight="1">
      <c r="A186" s="29"/>
      <c r="B186" s="154"/>
      <c r="C186" s="155" t="s">
        <v>337</v>
      </c>
      <c r="D186" s="155" t="s">
        <v>117</v>
      </c>
      <c r="E186" s="156" t="s">
        <v>338</v>
      </c>
      <c r="F186" s="157" t="s">
        <v>339</v>
      </c>
      <c r="G186" s="158" t="s">
        <v>228</v>
      </c>
      <c r="H186" s="159">
        <v>7.0999999999999994E-2</v>
      </c>
      <c r="I186" s="160"/>
      <c r="J186" s="161">
        <f>ROUND(I186*H186,2)</f>
        <v>0</v>
      </c>
      <c r="K186" s="162"/>
      <c r="L186" s="30"/>
      <c r="M186" s="180" t="s">
        <v>1</v>
      </c>
      <c r="N186" s="181" t="s">
        <v>41</v>
      </c>
      <c r="O186" s="182"/>
      <c r="P186" s="183">
        <f>O186*H186</f>
        <v>0</v>
      </c>
      <c r="Q186" s="183">
        <v>0</v>
      </c>
      <c r="R186" s="183">
        <f>Q186*H186</f>
        <v>0</v>
      </c>
      <c r="S186" s="183">
        <v>0</v>
      </c>
      <c r="T186" s="184">
        <f>S186*H186</f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67" t="s">
        <v>181</v>
      </c>
      <c r="AT186" s="167" t="s">
        <v>117</v>
      </c>
      <c r="AU186" s="167" t="s">
        <v>122</v>
      </c>
      <c r="AY186" s="14" t="s">
        <v>114</v>
      </c>
      <c r="BE186" s="168">
        <f>IF(N186="základná",J186,0)</f>
        <v>0</v>
      </c>
      <c r="BF186" s="168">
        <f>IF(N186="znížená",J186,0)</f>
        <v>0</v>
      </c>
      <c r="BG186" s="168">
        <f>IF(N186="zákl. prenesená",J186,0)</f>
        <v>0</v>
      </c>
      <c r="BH186" s="168">
        <f>IF(N186="zníž. prenesená",J186,0)</f>
        <v>0</v>
      </c>
      <c r="BI186" s="168">
        <f>IF(N186="nulová",J186,0)</f>
        <v>0</v>
      </c>
      <c r="BJ186" s="14" t="s">
        <v>122</v>
      </c>
      <c r="BK186" s="168">
        <f>ROUND(I186*H186,2)</f>
        <v>0</v>
      </c>
      <c r="BL186" s="14" t="s">
        <v>181</v>
      </c>
      <c r="BM186" s="167" t="s">
        <v>340</v>
      </c>
    </row>
    <row r="187" spans="1:65" s="2" customFormat="1" ht="6.95" customHeight="1">
      <c r="A187" s="29"/>
      <c r="B187" s="44"/>
      <c r="C187" s="45"/>
      <c r="D187" s="45"/>
      <c r="E187" s="45"/>
      <c r="F187" s="45"/>
      <c r="G187" s="45"/>
      <c r="H187" s="45"/>
      <c r="I187" s="113"/>
      <c r="J187" s="45"/>
      <c r="K187" s="45"/>
      <c r="L187" s="30"/>
      <c r="M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</row>
  </sheetData>
  <autoFilter ref="C124:K186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01 - Zateplenie budovy Oc...</vt:lpstr>
      <vt:lpstr>'01 - Zateplenie budovy Oc...'!Názvy_tlače</vt:lpstr>
      <vt:lpstr>'Rekapitulácia stavby'!Názvy_tlače</vt:lpstr>
      <vt:lpstr>'01 - Zateplenie budovy Oc...'!Oblasť_tlače</vt:lpstr>
      <vt:lpstr>'Rekapitulácia stavby'!Oblasť_tlače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amd-PC\amd</dc:creator>
  <cp:lastModifiedBy>Sklabina</cp:lastModifiedBy>
  <dcterms:created xsi:type="dcterms:W3CDTF">2020-03-12T08:47:55Z</dcterms:created>
  <dcterms:modified xsi:type="dcterms:W3CDTF">2020-04-07T10:49:25Z</dcterms:modified>
</cp:coreProperties>
</file>